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amomin/Documents/Publications/2016/19_Breitenbach_CLUMPED_Tandem/GCA_Aug17/REVIEWS_NOv17/Accepted_files/tables_for_Sierra/"/>
    </mc:Choice>
  </mc:AlternateContent>
  <bookViews>
    <workbookView xWindow="1440" yWindow="460" windowWidth="25400" windowHeight="19780" tabRatio="500"/>
  </bookViews>
  <sheets>
    <sheet name="All replicates" sheetId="2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B204" i="2" l="1"/>
  <c r="CB170" i="2"/>
  <c r="CB147" i="2"/>
  <c r="CB136" i="2"/>
  <c r="AS3" i="2"/>
  <c r="AS4" i="2"/>
  <c r="AS5" i="2"/>
  <c r="AS6" i="2"/>
  <c r="AS7" i="2"/>
  <c r="AS8" i="2"/>
  <c r="AS9" i="2"/>
  <c r="AS10" i="2"/>
  <c r="AT10" i="2"/>
  <c r="AX10" i="2"/>
  <c r="AS213" i="2"/>
  <c r="AS214" i="2"/>
  <c r="AS215" i="2"/>
  <c r="AS216" i="2"/>
  <c r="AS217" i="2"/>
  <c r="AS218" i="2"/>
  <c r="AS219" i="2"/>
  <c r="AS220" i="2"/>
  <c r="AS221" i="2"/>
  <c r="AU221" i="2"/>
  <c r="AW221" i="2"/>
  <c r="AS206" i="2"/>
  <c r="AS207" i="2"/>
  <c r="AS208" i="2"/>
  <c r="AS209" i="2"/>
  <c r="AS210" i="2"/>
  <c r="AS211" i="2"/>
  <c r="AU211" i="2"/>
  <c r="AW211" i="2"/>
  <c r="AS196" i="2"/>
  <c r="AS197" i="2"/>
  <c r="AS198" i="2"/>
  <c r="AS199" i="2"/>
  <c r="AS200" i="2"/>
  <c r="AS201" i="2"/>
  <c r="AS202" i="2"/>
  <c r="AS203" i="2"/>
  <c r="AS204" i="2"/>
  <c r="AU204" i="2"/>
  <c r="AW204" i="2"/>
  <c r="AS188" i="2"/>
  <c r="AS189" i="2"/>
  <c r="AS190" i="2"/>
  <c r="AS191" i="2"/>
  <c r="AS192" i="2"/>
  <c r="AS193" i="2"/>
  <c r="AS194" i="2"/>
  <c r="AU194" i="2"/>
  <c r="AW194" i="2"/>
  <c r="AS180" i="2"/>
  <c r="AS181" i="2"/>
  <c r="AS182" i="2"/>
  <c r="AS183" i="2"/>
  <c r="AS184" i="2"/>
  <c r="AS185" i="2"/>
  <c r="AS186" i="2"/>
  <c r="AU186" i="2"/>
  <c r="AW186" i="2"/>
  <c r="AS172" i="2"/>
  <c r="AS173" i="2"/>
  <c r="AS174" i="2"/>
  <c r="AS175" i="2"/>
  <c r="AS176" i="2"/>
  <c r="AS177" i="2"/>
  <c r="AS178" i="2"/>
  <c r="AU178" i="2"/>
  <c r="AW178" i="2"/>
  <c r="AS162" i="2"/>
  <c r="AS163" i="2"/>
  <c r="AS164" i="2"/>
  <c r="AS165" i="2"/>
  <c r="AS166" i="2"/>
  <c r="AS167" i="2"/>
  <c r="AS168" i="2"/>
  <c r="AS169" i="2"/>
  <c r="AS170" i="2"/>
  <c r="AU170" i="2"/>
  <c r="AW170" i="2"/>
  <c r="AS149" i="2"/>
  <c r="AS150" i="2"/>
  <c r="AS151" i="2"/>
  <c r="AS152" i="2"/>
  <c r="AS153" i="2"/>
  <c r="AS154" i="2"/>
  <c r="AS155" i="2"/>
  <c r="AS156" i="2"/>
  <c r="AS157" i="2"/>
  <c r="AS158" i="2"/>
  <c r="AS159" i="2"/>
  <c r="AS160" i="2"/>
  <c r="AU160" i="2"/>
  <c r="AW160" i="2"/>
  <c r="AS138" i="2"/>
  <c r="AS139" i="2"/>
  <c r="AS140" i="2"/>
  <c r="AS141" i="2"/>
  <c r="AS142" i="2"/>
  <c r="AS143" i="2"/>
  <c r="AS144" i="2"/>
  <c r="AS145" i="2"/>
  <c r="AS146" i="2"/>
  <c r="AS147" i="2"/>
  <c r="AU147" i="2"/>
  <c r="AW147" i="2"/>
  <c r="AS128" i="2"/>
  <c r="AS129" i="2"/>
  <c r="AS130" i="2"/>
  <c r="AS131" i="2"/>
  <c r="AS132" i="2"/>
  <c r="AS133" i="2"/>
  <c r="AS134" i="2"/>
  <c r="AS135" i="2"/>
  <c r="AS136" i="2"/>
  <c r="AU136" i="2"/>
  <c r="AW136" i="2"/>
  <c r="AS116" i="2"/>
  <c r="AS117" i="2"/>
  <c r="AS118" i="2"/>
  <c r="AS119" i="2"/>
  <c r="AS120" i="2"/>
  <c r="AS121" i="2"/>
  <c r="AS122" i="2"/>
  <c r="AS123" i="2"/>
  <c r="AS124" i="2"/>
  <c r="AS125" i="2"/>
  <c r="AS126" i="2"/>
  <c r="AU126" i="2"/>
  <c r="AW126" i="2"/>
  <c r="AS106" i="2"/>
  <c r="AS107" i="2"/>
  <c r="AS108" i="2"/>
  <c r="AS109" i="2"/>
  <c r="AS110" i="2"/>
  <c r="AS111" i="2"/>
  <c r="AS112" i="2"/>
  <c r="AS113" i="2"/>
  <c r="AS114" i="2"/>
  <c r="AU114" i="2"/>
  <c r="AW114" i="2"/>
  <c r="AS98" i="2"/>
  <c r="AS99" i="2"/>
  <c r="AS100" i="2"/>
  <c r="AS101" i="2"/>
  <c r="AS102" i="2"/>
  <c r="AS103" i="2"/>
  <c r="AS104" i="2"/>
  <c r="AU104" i="2"/>
  <c r="AW104" i="2"/>
  <c r="AS90" i="2"/>
  <c r="AS91" i="2"/>
  <c r="AS92" i="2"/>
  <c r="AS93" i="2"/>
  <c r="AS94" i="2"/>
  <c r="AS95" i="2"/>
  <c r="AS96" i="2"/>
  <c r="AU96" i="2"/>
  <c r="AW96" i="2"/>
  <c r="AS79" i="2"/>
  <c r="AS80" i="2"/>
  <c r="AS81" i="2"/>
  <c r="AS82" i="2"/>
  <c r="AS83" i="2"/>
  <c r="AS84" i="2"/>
  <c r="AS85" i="2"/>
  <c r="AS86" i="2"/>
  <c r="AS87" i="2"/>
  <c r="AS88" i="2"/>
  <c r="AU88" i="2"/>
  <c r="AW88" i="2"/>
  <c r="AS71" i="2"/>
  <c r="AS72" i="2"/>
  <c r="AS73" i="2"/>
  <c r="AS74" i="2"/>
  <c r="AS75" i="2"/>
  <c r="AS76" i="2"/>
  <c r="AS77" i="2"/>
  <c r="AU77" i="2"/>
  <c r="AW77" i="2"/>
  <c r="AS62" i="2"/>
  <c r="AS63" i="2"/>
  <c r="AS64" i="2"/>
  <c r="AS65" i="2"/>
  <c r="AS66" i="2"/>
  <c r="AS67" i="2"/>
  <c r="AS68" i="2"/>
  <c r="AS69" i="2"/>
  <c r="AU69" i="2"/>
  <c r="AW69" i="2"/>
  <c r="AS54" i="2"/>
  <c r="AS55" i="2"/>
  <c r="AS56" i="2"/>
  <c r="AS57" i="2"/>
  <c r="AS58" i="2"/>
  <c r="AS59" i="2"/>
  <c r="AS60" i="2"/>
  <c r="AU60" i="2"/>
  <c r="AW60" i="2"/>
  <c r="AS42" i="2"/>
  <c r="AS43" i="2"/>
  <c r="AS44" i="2"/>
  <c r="AS45" i="2"/>
  <c r="AS46" i="2"/>
  <c r="AS47" i="2"/>
  <c r="AS48" i="2"/>
  <c r="AS49" i="2"/>
  <c r="AS50" i="2"/>
  <c r="AS51" i="2"/>
  <c r="AS52" i="2"/>
  <c r="AU52" i="2"/>
  <c r="AW52" i="2"/>
  <c r="AS34" i="2"/>
  <c r="AS35" i="2"/>
  <c r="AS36" i="2"/>
  <c r="AS37" i="2"/>
  <c r="AS38" i="2"/>
  <c r="AS39" i="2"/>
  <c r="AS40" i="2"/>
  <c r="AU40" i="2"/>
  <c r="AW40" i="2"/>
  <c r="AS24" i="2"/>
  <c r="AS25" i="2"/>
  <c r="AS26" i="2"/>
  <c r="AS27" i="2"/>
  <c r="AS28" i="2"/>
  <c r="AS29" i="2"/>
  <c r="AS30" i="2"/>
  <c r="AS31" i="2"/>
  <c r="AS32" i="2"/>
  <c r="AU32" i="2"/>
  <c r="AW32" i="2"/>
  <c r="AS12" i="2"/>
  <c r="AS13" i="2"/>
  <c r="AS14" i="2"/>
  <c r="AS15" i="2"/>
  <c r="AS16" i="2"/>
  <c r="AS17" i="2"/>
  <c r="AS18" i="2"/>
  <c r="AS19" i="2"/>
  <c r="AS20" i="2"/>
  <c r="AU20" i="2"/>
  <c r="AW20" i="2"/>
  <c r="AU10" i="2"/>
  <c r="AW10" i="2"/>
  <c r="AV221" i="2"/>
  <c r="AV211" i="2"/>
  <c r="AV204" i="2"/>
  <c r="AV194" i="2"/>
  <c r="AV186" i="2"/>
  <c r="AV178" i="2"/>
  <c r="AV170" i="2"/>
  <c r="AV160" i="2"/>
  <c r="AV147" i="2"/>
  <c r="AV136" i="2"/>
  <c r="AV126" i="2"/>
  <c r="AV114" i="2"/>
  <c r="AV104" i="2"/>
  <c r="AV96" i="2"/>
  <c r="AV88" i="2"/>
  <c r="AV77" i="2"/>
  <c r="AV69" i="2"/>
  <c r="AV60" i="2"/>
  <c r="AV52" i="2"/>
  <c r="AV40" i="2"/>
  <c r="AV32" i="2"/>
  <c r="AV20" i="2"/>
  <c r="AV10" i="2"/>
  <c r="AQ221" i="2"/>
  <c r="AR221" i="2"/>
  <c r="AP221" i="2"/>
  <c r="AQ211" i="2"/>
  <c r="AR211" i="2"/>
  <c r="AP211" i="2"/>
  <c r="AQ204" i="2"/>
  <c r="AR204" i="2"/>
  <c r="AP204" i="2"/>
  <c r="AQ194" i="2"/>
  <c r="AR194" i="2"/>
  <c r="AP194" i="2"/>
  <c r="AQ186" i="2"/>
  <c r="AR186" i="2"/>
  <c r="AP186" i="2"/>
  <c r="AQ178" i="2"/>
  <c r="AR178" i="2"/>
  <c r="AP178" i="2"/>
  <c r="AQ170" i="2"/>
  <c r="AR170" i="2"/>
  <c r="AP170" i="2"/>
  <c r="AQ160" i="2"/>
  <c r="AR160" i="2"/>
  <c r="AP160" i="2"/>
  <c r="AQ147" i="2"/>
  <c r="AR147" i="2"/>
  <c r="AP147" i="2"/>
  <c r="AQ136" i="2"/>
  <c r="AR136" i="2"/>
  <c r="AP136" i="2"/>
  <c r="AQ126" i="2"/>
  <c r="AR126" i="2"/>
  <c r="AP126" i="2"/>
  <c r="AQ114" i="2"/>
  <c r="AR114" i="2"/>
  <c r="AP114" i="2"/>
  <c r="AQ104" i="2"/>
  <c r="AR104" i="2"/>
  <c r="AP104" i="2"/>
  <c r="AQ96" i="2"/>
  <c r="AR96" i="2"/>
  <c r="AP96" i="2"/>
  <c r="AQ88" i="2"/>
  <c r="AR88" i="2"/>
  <c r="AP88" i="2"/>
  <c r="AQ77" i="2"/>
  <c r="AR77" i="2"/>
  <c r="AP77" i="2"/>
  <c r="AQ69" i="2"/>
  <c r="AR69" i="2"/>
  <c r="AP69" i="2"/>
  <c r="AQ60" i="2"/>
  <c r="AR60" i="2"/>
  <c r="AP60" i="2"/>
  <c r="AQ52" i="2"/>
  <c r="AR52" i="2"/>
  <c r="AP52" i="2"/>
  <c r="AQ40" i="2"/>
  <c r="AR40" i="2"/>
  <c r="AP40" i="2"/>
  <c r="AQ32" i="2"/>
  <c r="AR32" i="2"/>
  <c r="AP32" i="2"/>
  <c r="AQ20" i="2"/>
  <c r="AR20" i="2"/>
  <c r="AP20" i="2"/>
  <c r="AM221" i="2"/>
  <c r="AN221" i="2"/>
  <c r="AL221" i="2"/>
  <c r="AM211" i="2"/>
  <c r="AN211" i="2"/>
  <c r="AL211" i="2"/>
  <c r="AM204" i="2"/>
  <c r="AN204" i="2"/>
  <c r="AL204" i="2"/>
  <c r="AM194" i="2"/>
  <c r="AN194" i="2"/>
  <c r="AL194" i="2"/>
  <c r="AM186" i="2"/>
  <c r="AN186" i="2"/>
  <c r="AL186" i="2"/>
  <c r="AM178" i="2"/>
  <c r="AN178" i="2"/>
  <c r="AL178" i="2"/>
  <c r="AM170" i="2"/>
  <c r="AN170" i="2"/>
  <c r="AL170" i="2"/>
  <c r="AM160" i="2"/>
  <c r="AN160" i="2"/>
  <c r="AL160" i="2"/>
  <c r="AM147" i="2"/>
  <c r="AN147" i="2"/>
  <c r="AL147" i="2"/>
  <c r="AM136" i="2"/>
  <c r="AN136" i="2"/>
  <c r="AL136" i="2"/>
  <c r="AM126" i="2"/>
  <c r="AN126" i="2"/>
  <c r="AL126" i="2"/>
  <c r="AM114" i="2"/>
  <c r="AN114" i="2"/>
  <c r="AL114" i="2"/>
  <c r="AM104" i="2"/>
  <c r="AN104" i="2"/>
  <c r="AL104" i="2"/>
  <c r="AM96" i="2"/>
  <c r="AN96" i="2"/>
  <c r="AL96" i="2"/>
  <c r="AM88" i="2"/>
  <c r="AN88" i="2"/>
  <c r="AL88" i="2"/>
  <c r="AM77" i="2"/>
  <c r="AN77" i="2"/>
  <c r="AL77" i="2"/>
  <c r="AM69" i="2"/>
  <c r="AN69" i="2"/>
  <c r="AL69" i="2"/>
  <c r="AM60" i="2"/>
  <c r="AN60" i="2"/>
  <c r="AL60" i="2"/>
  <c r="AM52" i="2"/>
  <c r="AN52" i="2"/>
  <c r="AL52" i="2"/>
  <c r="AM40" i="2"/>
  <c r="AN40" i="2"/>
  <c r="AL40" i="2"/>
  <c r="AM32" i="2"/>
  <c r="AN32" i="2"/>
  <c r="AL32" i="2"/>
  <c r="AM20" i="2"/>
  <c r="AN20" i="2"/>
  <c r="AL20" i="2"/>
  <c r="AI221" i="2"/>
  <c r="AJ221" i="2"/>
  <c r="AH221" i="2"/>
  <c r="AI211" i="2"/>
  <c r="AJ211" i="2"/>
  <c r="AH211" i="2"/>
  <c r="AI204" i="2"/>
  <c r="AJ204" i="2"/>
  <c r="AH204" i="2"/>
  <c r="AI194" i="2"/>
  <c r="AJ194" i="2"/>
  <c r="AH194" i="2"/>
  <c r="AI186" i="2"/>
  <c r="AJ186" i="2"/>
  <c r="AH186" i="2"/>
  <c r="AI178" i="2"/>
  <c r="AJ178" i="2"/>
  <c r="AH178" i="2"/>
  <c r="AI170" i="2"/>
  <c r="AJ170" i="2"/>
  <c r="AH170" i="2"/>
  <c r="AI160" i="2"/>
  <c r="AJ160" i="2"/>
  <c r="AH160" i="2"/>
  <c r="AI147" i="2"/>
  <c r="AJ147" i="2"/>
  <c r="AH147" i="2"/>
  <c r="AI136" i="2"/>
  <c r="AJ136" i="2"/>
  <c r="AH136" i="2"/>
  <c r="AI126" i="2"/>
  <c r="AJ126" i="2"/>
  <c r="AH126" i="2"/>
  <c r="AI114" i="2"/>
  <c r="AJ114" i="2"/>
  <c r="AH114" i="2"/>
  <c r="AI104" i="2"/>
  <c r="AJ104" i="2"/>
  <c r="AH104" i="2"/>
  <c r="AI96" i="2"/>
  <c r="AJ96" i="2"/>
  <c r="AH96" i="2"/>
  <c r="AI88" i="2"/>
  <c r="AJ88" i="2"/>
  <c r="AH88" i="2"/>
  <c r="AI77" i="2"/>
  <c r="AJ77" i="2"/>
  <c r="AH77" i="2"/>
  <c r="AI69" i="2"/>
  <c r="AJ69" i="2"/>
  <c r="AH69" i="2"/>
  <c r="AI60" i="2"/>
  <c r="AJ60" i="2"/>
  <c r="AH60" i="2"/>
  <c r="AI52" i="2"/>
  <c r="AJ52" i="2"/>
  <c r="AH52" i="2"/>
  <c r="AI40" i="2"/>
  <c r="AJ40" i="2"/>
  <c r="AH40" i="2"/>
  <c r="AI32" i="2"/>
  <c r="AJ32" i="2"/>
  <c r="AH32" i="2"/>
  <c r="AI20" i="2"/>
  <c r="AJ20" i="2"/>
  <c r="AH20" i="2"/>
  <c r="AE221" i="2"/>
  <c r="AF221" i="2"/>
  <c r="AD221" i="2"/>
  <c r="AE211" i="2"/>
  <c r="AF211" i="2"/>
  <c r="AD211" i="2"/>
  <c r="AE204" i="2"/>
  <c r="AF204" i="2"/>
  <c r="AD204" i="2"/>
  <c r="AE194" i="2"/>
  <c r="AF194" i="2"/>
  <c r="AD194" i="2"/>
  <c r="AE186" i="2"/>
  <c r="AF186" i="2"/>
  <c r="AD186" i="2"/>
  <c r="AE178" i="2"/>
  <c r="AF178" i="2"/>
  <c r="AD178" i="2"/>
  <c r="AE170" i="2"/>
  <c r="AF170" i="2"/>
  <c r="AD170" i="2"/>
  <c r="AE160" i="2"/>
  <c r="AF160" i="2"/>
  <c r="AD160" i="2"/>
  <c r="AE147" i="2"/>
  <c r="AF147" i="2"/>
  <c r="AD147" i="2"/>
  <c r="AE136" i="2"/>
  <c r="AF136" i="2"/>
  <c r="AD136" i="2"/>
  <c r="AE126" i="2"/>
  <c r="AF126" i="2"/>
  <c r="AD126" i="2"/>
  <c r="AE114" i="2"/>
  <c r="AF114" i="2"/>
  <c r="AD114" i="2"/>
  <c r="AE104" i="2"/>
  <c r="AF104" i="2"/>
  <c r="AD104" i="2"/>
  <c r="AE96" i="2"/>
  <c r="AF96" i="2"/>
  <c r="AD96" i="2"/>
  <c r="AE88" i="2"/>
  <c r="AF88" i="2"/>
  <c r="AD88" i="2"/>
  <c r="AE77" i="2"/>
  <c r="AF77" i="2"/>
  <c r="AD77" i="2"/>
  <c r="AE69" i="2"/>
  <c r="AF69" i="2"/>
  <c r="AD69" i="2"/>
  <c r="AE60" i="2"/>
  <c r="AF60" i="2"/>
  <c r="AD60" i="2"/>
  <c r="AE52" i="2"/>
  <c r="AF52" i="2"/>
  <c r="AD52" i="2"/>
  <c r="AE40" i="2"/>
  <c r="AF40" i="2"/>
  <c r="AD40" i="2"/>
  <c r="AE32" i="2"/>
  <c r="AF32" i="2"/>
  <c r="AD32" i="2"/>
  <c r="AE20" i="2"/>
  <c r="AF20" i="2"/>
  <c r="AD20" i="2"/>
  <c r="AA221" i="2"/>
  <c r="AB221" i="2"/>
  <c r="Z221" i="2"/>
  <c r="AA211" i="2"/>
  <c r="AB211" i="2"/>
  <c r="Z211" i="2"/>
  <c r="AA204" i="2"/>
  <c r="AB204" i="2"/>
  <c r="Z204" i="2"/>
  <c r="AA194" i="2"/>
  <c r="AB194" i="2"/>
  <c r="Z194" i="2"/>
  <c r="AA186" i="2"/>
  <c r="AB186" i="2"/>
  <c r="Z186" i="2"/>
  <c r="AA178" i="2"/>
  <c r="AB178" i="2"/>
  <c r="Z178" i="2"/>
  <c r="AA170" i="2"/>
  <c r="AB170" i="2"/>
  <c r="Z170" i="2"/>
  <c r="AA160" i="2"/>
  <c r="AB160" i="2"/>
  <c r="Z160" i="2"/>
  <c r="AA147" i="2"/>
  <c r="AB147" i="2"/>
  <c r="Z147" i="2"/>
  <c r="AA136" i="2"/>
  <c r="AB136" i="2"/>
  <c r="Z136" i="2"/>
  <c r="AA126" i="2"/>
  <c r="AB126" i="2"/>
  <c r="Z126" i="2"/>
  <c r="AA114" i="2"/>
  <c r="AB114" i="2"/>
  <c r="Z114" i="2"/>
  <c r="AA104" i="2"/>
  <c r="AB104" i="2"/>
  <c r="Z104" i="2"/>
  <c r="AA96" i="2"/>
  <c r="AB96" i="2"/>
  <c r="Z96" i="2"/>
  <c r="AA88" i="2"/>
  <c r="AB88" i="2"/>
  <c r="Z88" i="2"/>
  <c r="AA77" i="2"/>
  <c r="AB77" i="2"/>
  <c r="Z77" i="2"/>
  <c r="AA69" i="2"/>
  <c r="AB69" i="2"/>
  <c r="Z69" i="2"/>
  <c r="AA60" i="2"/>
  <c r="AB60" i="2"/>
  <c r="Z60" i="2"/>
  <c r="AA52" i="2"/>
  <c r="AB52" i="2"/>
  <c r="Z52" i="2"/>
  <c r="AA40" i="2"/>
  <c r="AB40" i="2"/>
  <c r="Z40" i="2"/>
  <c r="AA32" i="2"/>
  <c r="AB32" i="2"/>
  <c r="Z32" i="2"/>
  <c r="AA20" i="2"/>
  <c r="AB20" i="2"/>
  <c r="Z20" i="2"/>
  <c r="W221" i="2"/>
  <c r="X221" i="2"/>
  <c r="V221" i="2"/>
  <c r="W211" i="2"/>
  <c r="X211" i="2"/>
  <c r="V211" i="2"/>
  <c r="W204" i="2"/>
  <c r="X204" i="2"/>
  <c r="V204" i="2"/>
  <c r="W194" i="2"/>
  <c r="X194" i="2"/>
  <c r="V194" i="2"/>
  <c r="W186" i="2"/>
  <c r="X186" i="2"/>
  <c r="V186" i="2"/>
  <c r="W178" i="2"/>
  <c r="X178" i="2"/>
  <c r="V178" i="2"/>
  <c r="W170" i="2"/>
  <c r="X170" i="2"/>
  <c r="V170" i="2"/>
  <c r="W160" i="2"/>
  <c r="X160" i="2"/>
  <c r="V160" i="2"/>
  <c r="W147" i="2"/>
  <c r="X147" i="2"/>
  <c r="V147" i="2"/>
  <c r="W136" i="2"/>
  <c r="X136" i="2"/>
  <c r="V136" i="2"/>
  <c r="W126" i="2"/>
  <c r="X126" i="2"/>
  <c r="V126" i="2"/>
  <c r="W114" i="2"/>
  <c r="X114" i="2"/>
  <c r="V114" i="2"/>
  <c r="W104" i="2"/>
  <c r="X104" i="2"/>
  <c r="V104" i="2"/>
  <c r="W96" i="2"/>
  <c r="X96" i="2"/>
  <c r="V96" i="2"/>
  <c r="W88" i="2"/>
  <c r="X88" i="2"/>
  <c r="V88" i="2"/>
  <c r="W77" i="2"/>
  <c r="X77" i="2"/>
  <c r="V77" i="2"/>
  <c r="W69" i="2"/>
  <c r="X69" i="2"/>
  <c r="V69" i="2"/>
  <c r="W60" i="2"/>
  <c r="X60" i="2"/>
  <c r="V60" i="2"/>
  <c r="W52" i="2"/>
  <c r="X52" i="2"/>
  <c r="V52" i="2"/>
  <c r="W40" i="2"/>
  <c r="X40" i="2"/>
  <c r="V40" i="2"/>
  <c r="W32" i="2"/>
  <c r="X32" i="2"/>
  <c r="V32" i="2"/>
  <c r="W20" i="2"/>
  <c r="X20" i="2"/>
  <c r="V20" i="2"/>
  <c r="S221" i="2"/>
  <c r="T221" i="2"/>
  <c r="R221" i="2"/>
  <c r="S211" i="2"/>
  <c r="T211" i="2"/>
  <c r="R211" i="2"/>
  <c r="S204" i="2"/>
  <c r="T204" i="2"/>
  <c r="R204" i="2"/>
  <c r="S194" i="2"/>
  <c r="T194" i="2"/>
  <c r="R194" i="2"/>
  <c r="S186" i="2"/>
  <c r="T186" i="2"/>
  <c r="R186" i="2"/>
  <c r="S178" i="2"/>
  <c r="T178" i="2"/>
  <c r="R178" i="2"/>
  <c r="S170" i="2"/>
  <c r="T170" i="2"/>
  <c r="R170" i="2"/>
  <c r="S160" i="2"/>
  <c r="T160" i="2"/>
  <c r="R160" i="2"/>
  <c r="S147" i="2"/>
  <c r="T147" i="2"/>
  <c r="R147" i="2"/>
  <c r="S136" i="2"/>
  <c r="T136" i="2"/>
  <c r="R136" i="2"/>
  <c r="S126" i="2"/>
  <c r="T126" i="2"/>
  <c r="R126" i="2"/>
  <c r="S114" i="2"/>
  <c r="T114" i="2"/>
  <c r="R114" i="2"/>
  <c r="S104" i="2"/>
  <c r="T104" i="2"/>
  <c r="R104" i="2"/>
  <c r="S96" i="2"/>
  <c r="T96" i="2"/>
  <c r="R96" i="2"/>
  <c r="S88" i="2"/>
  <c r="T88" i="2"/>
  <c r="R88" i="2"/>
  <c r="S77" i="2"/>
  <c r="T77" i="2"/>
  <c r="R77" i="2"/>
  <c r="S69" i="2"/>
  <c r="T69" i="2"/>
  <c r="R69" i="2"/>
  <c r="S60" i="2"/>
  <c r="T60" i="2"/>
  <c r="R60" i="2"/>
  <c r="S52" i="2"/>
  <c r="T52" i="2"/>
  <c r="R52" i="2"/>
  <c r="S40" i="2"/>
  <c r="T40" i="2"/>
  <c r="R40" i="2"/>
  <c r="S32" i="2"/>
  <c r="T32" i="2"/>
  <c r="R32" i="2"/>
  <c r="S20" i="2"/>
  <c r="T20" i="2"/>
  <c r="R20" i="2"/>
  <c r="AQ10" i="2"/>
  <c r="AR10" i="2"/>
  <c r="AP10" i="2"/>
  <c r="AM10" i="2"/>
  <c r="AN10" i="2"/>
  <c r="AL10" i="2"/>
  <c r="AI10" i="2"/>
  <c r="AJ10" i="2"/>
  <c r="AH10" i="2"/>
  <c r="AE10" i="2"/>
  <c r="AF10" i="2"/>
  <c r="AD10" i="2"/>
  <c r="AA10" i="2"/>
  <c r="AB10" i="2"/>
  <c r="Z10" i="2"/>
  <c r="W10" i="2"/>
  <c r="X10" i="2"/>
  <c r="V10" i="2"/>
  <c r="S10" i="2"/>
  <c r="T10" i="2"/>
  <c r="R10" i="2"/>
  <c r="AT221" i="2"/>
  <c r="AX221" i="2"/>
  <c r="AY221" i="2"/>
  <c r="AT211" i="2"/>
  <c r="AX211" i="2"/>
  <c r="AY211" i="2"/>
  <c r="AT204" i="2"/>
  <c r="AX204" i="2"/>
  <c r="AY204" i="2"/>
  <c r="AT194" i="2"/>
  <c r="AX194" i="2"/>
  <c r="AY194" i="2"/>
  <c r="AT186" i="2"/>
  <c r="AX186" i="2"/>
  <c r="AY186" i="2"/>
  <c r="AT178" i="2"/>
  <c r="AX178" i="2"/>
  <c r="AY178" i="2"/>
  <c r="AT170" i="2"/>
  <c r="AX170" i="2"/>
  <c r="AY170" i="2"/>
  <c r="AT160" i="2"/>
  <c r="AX160" i="2"/>
  <c r="AY160" i="2"/>
  <c r="AT147" i="2"/>
  <c r="AX147" i="2"/>
  <c r="AY147" i="2"/>
  <c r="AT136" i="2"/>
  <c r="AX136" i="2"/>
  <c r="AY136" i="2"/>
  <c r="AT126" i="2"/>
  <c r="AX126" i="2"/>
  <c r="AY126" i="2"/>
  <c r="AT114" i="2"/>
  <c r="AX114" i="2"/>
  <c r="AY114" i="2"/>
  <c r="AT104" i="2"/>
  <c r="AX104" i="2"/>
  <c r="AY104" i="2"/>
  <c r="AT96" i="2"/>
  <c r="AX96" i="2"/>
  <c r="AY96" i="2"/>
  <c r="AT88" i="2"/>
  <c r="AX88" i="2"/>
  <c r="AY88" i="2"/>
  <c r="AT77" i="2"/>
  <c r="AX77" i="2"/>
  <c r="AY77" i="2"/>
  <c r="AT69" i="2"/>
  <c r="AX69" i="2"/>
  <c r="AY69" i="2"/>
  <c r="AT60" i="2"/>
  <c r="AX60" i="2"/>
  <c r="AY60" i="2"/>
  <c r="AT52" i="2"/>
  <c r="AX52" i="2"/>
  <c r="AY52" i="2"/>
  <c r="AT40" i="2"/>
  <c r="AX40" i="2"/>
  <c r="AY40" i="2"/>
  <c r="AT32" i="2"/>
  <c r="AX32" i="2"/>
  <c r="AY32" i="2"/>
  <c r="AT20" i="2"/>
  <c r="AX20" i="2"/>
  <c r="AY20" i="2"/>
  <c r="AY10" i="2"/>
  <c r="O211" i="2"/>
  <c r="N211" i="2"/>
  <c r="O204" i="2"/>
  <c r="P204" i="2"/>
  <c r="N204" i="2"/>
  <c r="O221" i="2"/>
  <c r="N221" i="2"/>
  <c r="P221" i="2"/>
  <c r="P211" i="2"/>
  <c r="O178" i="2"/>
  <c r="P178" i="2"/>
  <c r="N178" i="2"/>
  <c r="O186" i="2"/>
  <c r="P186" i="2"/>
  <c r="N186" i="2"/>
  <c r="O194" i="2"/>
  <c r="N194" i="2"/>
  <c r="P194" i="2"/>
  <c r="O170" i="2"/>
  <c r="N170" i="2"/>
  <c r="P170" i="2"/>
  <c r="O160" i="2"/>
  <c r="N160" i="2"/>
  <c r="P160" i="2"/>
  <c r="O147" i="2"/>
  <c r="N147" i="2"/>
  <c r="P147" i="2"/>
  <c r="O136" i="2"/>
  <c r="N136" i="2"/>
  <c r="P136" i="2"/>
  <c r="O126" i="2"/>
  <c r="N126" i="2"/>
  <c r="P126" i="2"/>
  <c r="O114" i="2"/>
  <c r="N114" i="2"/>
  <c r="P114" i="2"/>
  <c r="O104" i="2"/>
  <c r="N104" i="2"/>
  <c r="P104" i="2"/>
  <c r="O96" i="2"/>
  <c r="P96" i="2"/>
  <c r="N96" i="2"/>
  <c r="O88" i="2"/>
  <c r="N88" i="2"/>
  <c r="P88" i="2"/>
  <c r="O77" i="2"/>
  <c r="P77" i="2"/>
  <c r="N77" i="2"/>
  <c r="O69" i="2"/>
  <c r="N69" i="2"/>
  <c r="O60" i="2"/>
  <c r="N60" i="2"/>
  <c r="P69" i="2"/>
  <c r="P60" i="2"/>
  <c r="O52" i="2"/>
  <c r="N52" i="2"/>
  <c r="P52" i="2"/>
  <c r="O40" i="2"/>
  <c r="N40" i="2"/>
  <c r="P40" i="2"/>
  <c r="O32" i="2"/>
  <c r="P32" i="2"/>
  <c r="N32" i="2"/>
  <c r="O20" i="2"/>
  <c r="N20" i="2"/>
  <c r="P20" i="2"/>
  <c r="O10" i="2"/>
  <c r="P10" i="2"/>
  <c r="N10" i="2"/>
</calcChain>
</file>

<file path=xl/comments1.xml><?xml version="1.0" encoding="utf-8"?>
<comments xmlns="http://schemas.openxmlformats.org/spreadsheetml/2006/main">
  <authors>
    <author>Seb B.</author>
  </authors>
  <commentList>
    <comment ref="BC34" authorId="0">
      <text>
        <r>
          <rPr>
            <b/>
            <sz val="10"/>
            <color indexed="81"/>
            <rFont val="Calibri"/>
            <family val="2"/>
          </rPr>
          <t xml:space="preserve">Seb B.:formerly:
</t>
        </r>
        <r>
          <rPr>
            <sz val="10"/>
            <color indexed="81"/>
            <rFont val="Calibri"/>
            <family val="2"/>
          </rPr>
          <t xml:space="preserve">
=LN(L4/0.81)/0.081
</t>
        </r>
      </text>
    </comment>
  </commentList>
</comments>
</file>

<file path=xl/sharedStrings.xml><?xml version="1.0" encoding="utf-8"?>
<sst xmlns="http://schemas.openxmlformats.org/spreadsheetml/2006/main" count="800" uniqueCount="159">
  <si>
    <t>Replicates</t>
  </si>
  <si>
    <t>total replicates</t>
  </si>
  <si>
    <t>Run</t>
  </si>
  <si>
    <t xml:space="preserve">d13C </t>
  </si>
  <si>
    <t xml:space="preserve">mean d13C </t>
  </si>
  <si>
    <t>STDEV</t>
  </si>
  <si>
    <t>SE</t>
  </si>
  <si>
    <t xml:space="preserve">d18Occ </t>
  </si>
  <si>
    <t>mean d18O</t>
  </si>
  <si>
    <t>d48</t>
  </si>
  <si>
    <t>mean d48</t>
  </si>
  <si>
    <t>Δ48</t>
  </si>
  <si>
    <t>mean D48</t>
  </si>
  <si>
    <t>d47</t>
  </si>
  <si>
    <t>mean d47</t>
  </si>
  <si>
    <t>Δ47 Raw</t>
  </si>
  <si>
    <t>mean D47 raw</t>
  </si>
  <si>
    <t>D47 RF Acid corrected</t>
  </si>
  <si>
    <t>final STDEV</t>
  </si>
  <si>
    <t>final SE</t>
  </si>
  <si>
    <t>21.08.15</t>
  </si>
  <si>
    <t>10.10.15</t>
  </si>
  <si>
    <t>21.10.15</t>
  </si>
  <si>
    <t>29.10.15</t>
  </si>
  <si>
    <t>10.11.15</t>
  </si>
  <si>
    <t>13.11.15</t>
  </si>
  <si>
    <t>18.11.15</t>
  </si>
  <si>
    <t>25.11.15</t>
  </si>
  <si>
    <t>27.11.15</t>
  </si>
  <si>
    <t>01.12.15</t>
  </si>
  <si>
    <t>02.12.15</t>
  </si>
  <si>
    <t>15.12.15</t>
  </si>
  <si>
    <t>16.12.15</t>
  </si>
  <si>
    <t>22.02.16</t>
  </si>
  <si>
    <t>26.02.16</t>
  </si>
  <si>
    <t>19.02.16</t>
  </si>
  <si>
    <t>24.02.16</t>
  </si>
  <si>
    <t>05.03.16</t>
  </si>
  <si>
    <t>03.03.16</t>
  </si>
  <si>
    <t>01.03.16</t>
  </si>
  <si>
    <t>22.03.16</t>
  </si>
  <si>
    <t>17.03.16</t>
  </si>
  <si>
    <t>21.03.16</t>
  </si>
  <si>
    <t>04.03.16</t>
  </si>
  <si>
    <t>09.03.16</t>
  </si>
  <si>
    <t>24.03.16</t>
  </si>
  <si>
    <t>16.03.16</t>
  </si>
  <si>
    <t>Species</t>
  </si>
  <si>
    <t>G. inflata</t>
  </si>
  <si>
    <t>O. universa</t>
  </si>
  <si>
    <t>Run Date+Time</t>
  </si>
  <si>
    <t>Ocean</t>
  </si>
  <si>
    <t>Indian Ocean</t>
  </si>
  <si>
    <t>Atlantic</t>
  </si>
  <si>
    <t>G. hirsuta</t>
  </si>
  <si>
    <t>G. sacculifer</t>
  </si>
  <si>
    <t>G. bulloides</t>
  </si>
  <si>
    <t>N. dutertrei</t>
  </si>
  <si>
    <t>G. menardii</t>
  </si>
  <si>
    <t>Pacific</t>
  </si>
  <si>
    <t>N. pachyderma s</t>
  </si>
  <si>
    <t>Okhotsk Sea</t>
  </si>
  <si>
    <t>Arctic</t>
  </si>
  <si>
    <t>core ID</t>
  </si>
  <si>
    <t>Longitude</t>
  </si>
  <si>
    <t>Latitude</t>
  </si>
  <si>
    <t>Depth (m)</t>
  </si>
  <si>
    <t>T86-08B</t>
  </si>
  <si>
    <t>WIND 10B</t>
  </si>
  <si>
    <t>T90-03B</t>
  </si>
  <si>
    <t>test size fraction</t>
  </si>
  <si>
    <t>SHAK4-3MA</t>
  </si>
  <si>
    <t>425-500</t>
  </si>
  <si>
    <t>T90-04B</t>
  </si>
  <si>
    <t>355-500</t>
  </si>
  <si>
    <t>SHAK7-6ME</t>
  </si>
  <si>
    <t>T86-10B</t>
  </si>
  <si>
    <t>355-425</t>
  </si>
  <si>
    <t>preservation state</t>
  </si>
  <si>
    <t>T90-08B</t>
  </si>
  <si>
    <t>unaltered</t>
  </si>
  <si>
    <t>T88-07B</t>
  </si>
  <si>
    <t>&gt;355</t>
  </si>
  <si>
    <t>BOFS30K</t>
  </si>
  <si>
    <t>500-800</t>
  </si>
  <si>
    <t>MD77191</t>
  </si>
  <si>
    <t>IODP1436</t>
  </si>
  <si>
    <t>&gt;300</t>
  </si>
  <si>
    <t>T90-01B</t>
  </si>
  <si>
    <t>300-355</t>
  </si>
  <si>
    <t>T88-17B</t>
  </si>
  <si>
    <t>MD012414</t>
  </si>
  <si>
    <t>coating</t>
  </si>
  <si>
    <t>LOMROG 2007 PC-04</t>
  </si>
  <si>
    <t>&gt;150</t>
  </si>
  <si>
    <t>LOMROG 2009 PC-09</t>
  </si>
  <si>
    <t>Mg/Ca (mmol/mol)</t>
  </si>
  <si>
    <t>species-specific Mg/Ca derived temperature (TMg/Ca ss, °C)</t>
  </si>
  <si>
    <t>T90-02B</t>
  </si>
  <si>
    <t>Cambridge calibration slope</t>
  </si>
  <si>
    <t>Cambridge intercept</t>
  </si>
  <si>
    <t>1SE (°C)</t>
  </si>
  <si>
    <t>95% confidence level</t>
  </si>
  <si>
    <t>*</t>
  </si>
  <si>
    <t>**</t>
  </si>
  <si>
    <t>Cambridge calibration from this study.</t>
  </si>
  <si>
    <t>using the equation given in Elderfield &amp; Ganssen (2000)</t>
  </si>
  <si>
    <t>TD47 (°C) *</t>
  </si>
  <si>
    <t>vital offset corrected d18Occ permil VPDB)</t>
  </si>
  <si>
    <t>TMg/Ca-derived d18Osw ***</t>
  </si>
  <si>
    <t>TD47-derived d18Osw ***</t>
  </si>
  <si>
    <t>***</t>
  </si>
  <si>
    <t>using the equation given by Mulitza et al. 1998; T=14.91-4.35*(d18Occ-d18Osw)  (with d18Oc+0.27)</t>
  </si>
  <si>
    <t>error (permil)</t>
  </si>
  <si>
    <t>&gt;125</t>
  </si>
  <si>
    <t>annual avg GISS derived T @ calc. Depth</t>
  </si>
  <si>
    <t>annual avg GISS derived SST</t>
  </si>
  <si>
    <t>USED for calibration, annual avg GISS derived T @ calc. depth [10^6/T^2 (K)]</t>
  </si>
  <si>
    <t>references for d18Osw and for calcification depth</t>
  </si>
  <si>
    <t>Jonkers et al. 2013</t>
  </si>
  <si>
    <t>Voelker et al. 2015, fig 2 WOA09, , Farmer et al. 2007, Johnstone et al. 2011</t>
  </si>
  <si>
    <t>Mathien-Blard &amp; Bassinot 2009, G3</t>
  </si>
  <si>
    <t>Elderfield &amp; Gansser 2000, Anand et al. 2002</t>
  </si>
  <si>
    <t>Elderfield &amp; Gansser 2000, Anand et al. 2003</t>
  </si>
  <si>
    <t>Voelker et al. 2015, fig 2, WOA09</t>
  </si>
  <si>
    <t>Voelker et al. 2015, Le Grande 2006</t>
  </si>
  <si>
    <t>Le Grande &amp; Schmidt 2006, Bigg&amp;Rohling 2000: 0.1 permil at surface</t>
  </si>
  <si>
    <t>Jonkers et al. 2013 (also Sellen et al. 2010)</t>
  </si>
  <si>
    <t>calcification depth (m)</t>
  </si>
  <si>
    <t>0-50 Apr-Jun SST</t>
  </si>
  <si>
    <t>0-50</t>
  </si>
  <si>
    <t>50-100</t>
  </si>
  <si>
    <t>300-400</t>
  </si>
  <si>
    <t>0-400</t>
  </si>
  <si>
    <t>80-150</t>
  </si>
  <si>
    <t>0-200</t>
  </si>
  <si>
    <t>Al/Ca (mmol/mol)</t>
  </si>
  <si>
    <t>Fe/Ca (mmol/mol)</t>
  </si>
  <si>
    <t>Fe/Mg (mmol/mol)</t>
  </si>
  <si>
    <t>Mn/Ca (mmol/mol)</t>
  </si>
  <si>
    <t>Mn/Fe (mmol/mol)</t>
  </si>
  <si>
    <t>Na/Ca (mmol/mol)</t>
  </si>
  <si>
    <t>8% ± Mg error</t>
  </si>
  <si>
    <t>&lt;LOD</t>
  </si>
  <si>
    <t>possible clay cleaning issue</t>
  </si>
  <si>
    <t>unaltered, potential clay contamination</t>
  </si>
  <si>
    <t>unaltered, slightly elevated Fe/Mn</t>
  </si>
  <si>
    <t>annual avg GISS derived T @calc depth [10^6/T^2 (K)]</t>
  </si>
  <si>
    <t>D47 RF AC final</t>
  </si>
  <si>
    <t>1SE (mmol/mol)</t>
  </si>
  <si>
    <t>T Mg/Ca (°C)**</t>
  </si>
  <si>
    <t>TMg/Ca-derived d18Osw (using Elderfield &amp; Ganssen (2000) equ.)</t>
  </si>
  <si>
    <t>TD47-derived d18Osw (using Elderfield &amp; Ganssen (2000) equ.)</t>
  </si>
  <si>
    <t>d45</t>
  </si>
  <si>
    <t>d46</t>
  </si>
  <si>
    <t>mean d46</t>
  </si>
  <si>
    <t>mean d45</t>
  </si>
  <si>
    <t>no D47, too few aliquots</t>
  </si>
  <si>
    <t xml:space="preserve">outlying samples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</si>
</sst>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/d/yy;@"/>
    <numFmt numFmtId="165" formatCode="0.000"/>
    <numFmt numFmtId="166" formatCode="0.0000"/>
    <numFmt numFmtId="167" formatCode="0.0"/>
    <numFmt numFmtId="168" formatCode="0.0_ 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i/>
      <sz val="12"/>
      <color theme="1"/>
      <name val="Calibri"/>
      <scheme val="minor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0" fillId="0" borderId="0" xfId="0" applyFont="1"/>
    <xf numFmtId="0" fontId="0" fillId="0" borderId="0" xfId="0" applyFont="1" applyFill="1"/>
    <xf numFmtId="165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164" fontId="1" fillId="2" borderId="0" xfId="0" applyNumberFormat="1" applyFont="1" applyFill="1" applyBorder="1" applyAlignment="1">
      <alignment horizontal="center" wrapText="1"/>
    </xf>
    <xf numFmtId="1" fontId="1" fillId="2" borderId="0" xfId="0" applyNumberFormat="1" applyFont="1" applyFill="1" applyBorder="1" applyAlignment="1">
      <alignment horizontal="center" wrapText="1"/>
    </xf>
    <xf numFmtId="165" fontId="1" fillId="2" borderId="0" xfId="0" applyNumberFormat="1" applyFont="1" applyFill="1" applyBorder="1" applyAlignment="1">
      <alignment horizontal="center" wrapText="1"/>
    </xf>
    <xf numFmtId="1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5" fontId="0" fillId="0" borderId="0" xfId="0" applyNumberFormat="1" applyFont="1" applyFill="1"/>
    <xf numFmtId="14" fontId="0" fillId="0" borderId="0" xfId="0" applyNumberFormat="1" applyFont="1" applyFill="1"/>
    <xf numFmtId="1" fontId="0" fillId="0" borderId="0" xfId="0" applyNumberFormat="1" applyFont="1" applyFill="1"/>
    <xf numFmtId="165" fontId="1" fillId="0" borderId="0" xfId="0" applyNumberFormat="1" applyFont="1" applyFill="1"/>
    <xf numFmtId="165" fontId="1" fillId="0" borderId="0" xfId="0" applyNumberFormat="1" applyFont="1"/>
    <xf numFmtId="0" fontId="1" fillId="0" borderId="0" xfId="0" applyFont="1" applyFill="1"/>
    <xf numFmtId="0" fontId="1" fillId="0" borderId="0" xfId="0" applyFont="1"/>
    <xf numFmtId="166" fontId="1" fillId="0" borderId="0" xfId="0" applyNumberFormat="1" applyFont="1" applyFill="1"/>
    <xf numFmtId="0" fontId="5" fillId="0" borderId="0" xfId="0" applyFont="1" applyFill="1"/>
    <xf numFmtId="2" fontId="5" fillId="0" borderId="0" xfId="0" applyNumberFormat="1" applyFont="1" applyFill="1" applyAlignment="1">
      <alignment horizontal="center"/>
    </xf>
    <xf numFmtId="0" fontId="8" fillId="0" borderId="0" xfId="0" applyFont="1"/>
    <xf numFmtId="0" fontId="8" fillId="0" borderId="0" xfId="0" applyFont="1" applyFill="1"/>
    <xf numFmtId="168" fontId="5" fillId="0" borderId="0" xfId="0" applyNumberFormat="1" applyFont="1" applyFill="1"/>
    <xf numFmtId="168" fontId="4" fillId="0" borderId="0" xfId="0" applyNumberFormat="1" applyFont="1" applyFill="1" applyAlignment="1">
      <alignment horizontal="center"/>
    </xf>
    <xf numFmtId="167" fontId="1" fillId="0" borderId="0" xfId="0" applyNumberFormat="1" applyFont="1" applyFill="1" applyAlignment="1">
      <alignment horizontal="center"/>
    </xf>
    <xf numFmtId="165" fontId="5" fillId="0" borderId="0" xfId="0" applyNumberFormat="1" applyFont="1" applyFill="1"/>
    <xf numFmtId="168" fontId="5" fillId="0" borderId="0" xfId="0" applyNumberFormat="1" applyFont="1" applyFill="1" applyAlignment="1">
      <alignment horizontal="center"/>
    </xf>
    <xf numFmtId="168" fontId="0" fillId="0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5" fontId="1" fillId="2" borderId="0" xfId="0" applyNumberFormat="1" applyFont="1" applyFill="1" applyAlignment="1">
      <alignment horizontal="center" wrapText="1"/>
    </xf>
    <xf numFmtId="165" fontId="1" fillId="2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Alignment="1">
      <alignment wrapText="1"/>
    </xf>
    <xf numFmtId="2" fontId="0" fillId="0" borderId="0" xfId="0" applyNumberFormat="1" applyFont="1"/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8" fontId="4" fillId="2" borderId="0" xfId="0" applyNumberFormat="1" applyFont="1" applyFill="1" applyAlignment="1">
      <alignment horizontal="center" vertical="center" wrapText="1"/>
    </xf>
    <xf numFmtId="168" fontId="1" fillId="0" borderId="0" xfId="0" applyNumberFormat="1" applyFont="1" applyFill="1"/>
    <xf numFmtId="167" fontId="1" fillId="0" borderId="0" xfId="0" applyNumberFormat="1" applyFont="1" applyFill="1"/>
    <xf numFmtId="168" fontId="0" fillId="0" borderId="0" xfId="0" applyNumberFormat="1" applyFont="1" applyFill="1"/>
    <xf numFmtId="2" fontId="0" fillId="0" borderId="0" xfId="0" applyNumberFormat="1" applyFont="1" applyFill="1"/>
    <xf numFmtId="165" fontId="4" fillId="0" borderId="0" xfId="0" applyNumberFormat="1" applyFont="1" applyFill="1" applyAlignment="1">
      <alignment horizontal="center"/>
    </xf>
    <xf numFmtId="167" fontId="0" fillId="0" borderId="0" xfId="0" applyNumberFormat="1" applyFont="1" applyFill="1"/>
    <xf numFmtId="166" fontId="0" fillId="0" borderId="0" xfId="0" applyNumberFormat="1" applyFont="1" applyFill="1"/>
    <xf numFmtId="0" fontId="5" fillId="0" borderId="0" xfId="0" applyFont="1" applyFill="1" applyBorder="1"/>
    <xf numFmtId="14" fontId="5" fillId="0" borderId="0" xfId="0" applyNumberFormat="1" applyFont="1" applyFill="1"/>
    <xf numFmtId="2" fontId="5" fillId="0" borderId="0" xfId="0" applyNumberFormat="1" applyFont="1" applyFill="1" applyAlignment="1"/>
    <xf numFmtId="2" fontId="0" fillId="0" borderId="0" xfId="0" applyNumberFormat="1" applyFont="1" applyFill="1" applyAlignment="1"/>
    <xf numFmtId="165" fontId="10" fillId="0" borderId="0" xfId="0" applyNumberFormat="1" applyFont="1" applyFill="1"/>
    <xf numFmtId="0" fontId="10" fillId="0" borderId="0" xfId="0" applyFont="1" applyFill="1"/>
    <xf numFmtId="0" fontId="10" fillId="0" borderId="0" xfId="0" applyFont="1"/>
    <xf numFmtId="165" fontId="10" fillId="0" borderId="0" xfId="0" applyNumberFormat="1" applyFont="1"/>
    <xf numFmtId="1" fontId="10" fillId="0" borderId="0" xfId="0" applyNumberFormat="1" applyFont="1" applyFill="1"/>
    <xf numFmtId="2" fontId="10" fillId="0" borderId="0" xfId="0" applyNumberFormat="1" applyFont="1" applyFill="1"/>
    <xf numFmtId="165" fontId="11" fillId="0" borderId="0" xfId="0" applyNumberFormat="1" applyFont="1" applyFill="1"/>
    <xf numFmtId="0" fontId="11" fillId="0" borderId="0" xfId="0" applyFont="1" applyFill="1"/>
    <xf numFmtId="1" fontId="5" fillId="2" borderId="0" xfId="0" applyNumberFormat="1" applyFont="1" applyFill="1"/>
    <xf numFmtId="165" fontId="5" fillId="2" borderId="0" xfId="0" applyNumberFormat="1" applyFont="1" applyFill="1"/>
    <xf numFmtId="165" fontId="0" fillId="2" borderId="0" xfId="0" applyNumberFormat="1" applyFont="1" applyFill="1"/>
    <xf numFmtId="0" fontId="11" fillId="2" borderId="0" xfId="0" applyFont="1" applyFill="1" applyAlignment="1">
      <alignment horizontal="center" wrapText="1"/>
    </xf>
    <xf numFmtId="0" fontId="0" fillId="0" borderId="0" xfId="0" applyFill="1"/>
    <xf numFmtId="2" fontId="0" fillId="0" borderId="0" xfId="0" applyNumberFormat="1" applyFill="1"/>
  </cellXfs>
  <cellStyles count="2">
    <cellStyle name="Normal" xfId="0" builtinId="0"/>
    <cellStyle name="Normal_m47 calculations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M265"/>
  <sheetViews>
    <sheetView tabSelected="1" topLeftCell="X1" zoomScale="77" zoomScaleNormal="77" zoomScalePageLayoutView="77" workbookViewId="0">
      <pane ySplit="1" topLeftCell="A215" activePane="bottomLeft" state="frozen"/>
      <selection activeCell="AJ1" sqref="AJ1"/>
      <selection pane="bottomLeft" activeCell="CH179" sqref="CH179"/>
    </sheetView>
  </sheetViews>
  <sheetFormatPr baseColWidth="10" defaultColWidth="11.1640625" defaultRowHeight="16" x14ac:dyDescent="0.2"/>
  <cols>
    <col min="1" max="1" width="22.83203125" style="24" customWidth="1"/>
    <col min="2" max="2" width="11.1640625" style="1"/>
    <col min="3" max="3" width="14.5" style="1" customWidth="1"/>
    <col min="4" max="6" width="11.1640625" style="1"/>
    <col min="7" max="7" width="8.83203125" style="1" customWidth="1"/>
    <col min="8" max="8" width="12.6640625" style="1" customWidth="1"/>
    <col min="9" max="9" width="11.1640625" style="1"/>
    <col min="10" max="10" width="9.6640625" style="1" customWidth="1"/>
    <col min="11" max="11" width="11.1640625" style="1"/>
    <col min="12" max="12" width="5.83203125" style="1" customWidth="1"/>
    <col min="13" max="13" width="8.5" style="1" customWidth="1"/>
    <col min="14" max="14" width="6.83203125" style="1" customWidth="1"/>
    <col min="15" max="16" width="8.83203125" style="57" customWidth="1"/>
    <col min="17" max="18" width="7.33203125" style="57" customWidth="1"/>
    <col min="19" max="19" width="9" style="57" customWidth="1"/>
    <col min="20" max="20" width="10.33203125" style="57" customWidth="1"/>
    <col min="21" max="21" width="7.6640625" style="1" customWidth="1"/>
    <col min="22" max="22" width="7" style="1" customWidth="1"/>
    <col min="23" max="23" width="7.1640625" style="1" customWidth="1"/>
    <col min="24" max="24" width="8.33203125" style="1" customWidth="1"/>
    <col min="25" max="25" width="11.1640625" style="1"/>
    <col min="26" max="26" width="7.6640625" style="1" customWidth="1"/>
    <col min="27" max="27" width="7.1640625" style="1" customWidth="1"/>
    <col min="28" max="28" width="7.33203125" style="1" customWidth="1"/>
    <col min="29" max="29" width="11.1640625" style="1"/>
    <col min="30" max="30" width="7.6640625" style="1" customWidth="1"/>
    <col min="31" max="31" width="7.5" style="1" customWidth="1"/>
    <col min="32" max="32" width="7" style="1" customWidth="1"/>
    <col min="33" max="33" width="11.1640625" style="1"/>
    <col min="34" max="34" width="6.6640625" style="1" customWidth="1"/>
    <col min="35" max="35" width="7.5" style="1" customWidth="1"/>
    <col min="36" max="36" width="7.33203125" style="1" customWidth="1"/>
    <col min="37" max="39" width="11.1640625" style="1"/>
    <col min="40" max="40" width="7" style="1" customWidth="1"/>
    <col min="41" max="42" width="11.1640625" style="1"/>
    <col min="43" max="43" width="7.33203125" style="1" customWidth="1"/>
    <col min="44" max="44" width="6.33203125" style="1" customWidth="1"/>
    <col min="45" max="45" width="11.1640625" style="1"/>
    <col min="46" max="48" width="11.1640625" style="20"/>
    <col min="49" max="49" width="12.5" style="20" customWidth="1"/>
    <col min="50" max="51" width="11.1640625" style="20"/>
    <col min="52" max="54" width="11.1640625" style="1"/>
    <col min="55" max="55" width="21.83203125" style="1" customWidth="1"/>
    <col min="56" max="58" width="11.1640625" style="1"/>
    <col min="59" max="59" width="21" style="1" customWidth="1"/>
    <col min="60" max="61" width="23" style="1" customWidth="1"/>
    <col min="62" max="65" width="11.1640625" style="1"/>
    <col min="66" max="66" width="12.5" style="2" customWidth="1"/>
    <col min="67" max="67" width="14.1640625" style="2" customWidth="1"/>
    <col min="68" max="68" width="13" style="2" customWidth="1"/>
    <col min="69" max="69" width="12.6640625" style="2" customWidth="1"/>
    <col min="70" max="70" width="14.33203125" style="2" customWidth="1"/>
    <col min="71" max="71" width="13.1640625" style="2" customWidth="1"/>
    <col min="72" max="72" width="12.33203125" style="2" customWidth="1"/>
    <col min="73" max="73" width="10.83203125" style="2" customWidth="1"/>
    <col min="74" max="74" width="11.1640625" style="2"/>
    <col min="75" max="75" width="13.33203125" style="2" customWidth="1"/>
    <col min="76" max="77" width="11.1640625" style="2"/>
    <col min="78" max="78" width="17" style="2" customWidth="1"/>
    <col min="79" max="79" width="11.1640625" style="2"/>
    <col min="80" max="80" width="15.33203125" style="67" customWidth="1"/>
    <col min="81" max="82" width="11.1640625" style="2"/>
    <col min="83" max="16384" width="11.1640625" style="1"/>
  </cols>
  <sheetData>
    <row r="1" spans="1:91" s="7" customFormat="1" ht="112" x14ac:dyDescent="0.2">
      <c r="A1" s="7" t="s">
        <v>47</v>
      </c>
      <c r="B1" s="7" t="s">
        <v>51</v>
      </c>
      <c r="C1" s="7" t="s">
        <v>63</v>
      </c>
      <c r="D1" s="6" t="s">
        <v>64</v>
      </c>
      <c r="E1" s="6" t="s">
        <v>65</v>
      </c>
      <c r="F1" s="6" t="s">
        <v>66</v>
      </c>
      <c r="G1" s="6" t="s">
        <v>70</v>
      </c>
      <c r="H1" s="6" t="s">
        <v>78</v>
      </c>
      <c r="I1" s="8" t="s">
        <v>50</v>
      </c>
      <c r="J1" s="9" t="s">
        <v>0</v>
      </c>
      <c r="K1" s="9" t="s">
        <v>1</v>
      </c>
      <c r="L1" s="9" t="s">
        <v>2</v>
      </c>
      <c r="M1" s="9" t="s">
        <v>153</v>
      </c>
      <c r="N1" s="7" t="s">
        <v>156</v>
      </c>
      <c r="O1" s="7" t="s">
        <v>5</v>
      </c>
      <c r="P1" s="7" t="s">
        <v>6</v>
      </c>
      <c r="Q1" s="9" t="s">
        <v>154</v>
      </c>
      <c r="R1" s="7" t="s">
        <v>155</v>
      </c>
      <c r="S1" s="7" t="s">
        <v>5</v>
      </c>
      <c r="T1" s="7" t="s">
        <v>6</v>
      </c>
      <c r="U1" s="7" t="s">
        <v>3</v>
      </c>
      <c r="V1" s="7" t="s">
        <v>4</v>
      </c>
      <c r="W1" s="7" t="s">
        <v>5</v>
      </c>
      <c r="X1" s="7" t="s">
        <v>6</v>
      </c>
      <c r="Y1" s="7" t="s">
        <v>7</v>
      </c>
      <c r="Z1" s="7" t="s">
        <v>8</v>
      </c>
      <c r="AA1" s="7" t="s">
        <v>5</v>
      </c>
      <c r="AB1" s="7" t="s">
        <v>6</v>
      </c>
      <c r="AC1" s="7" t="s">
        <v>9</v>
      </c>
      <c r="AD1" s="7" t="s">
        <v>10</v>
      </c>
      <c r="AE1" s="7" t="s">
        <v>5</v>
      </c>
      <c r="AF1" s="7" t="s">
        <v>6</v>
      </c>
      <c r="AG1" s="7" t="s">
        <v>11</v>
      </c>
      <c r="AH1" s="7" t="s">
        <v>12</v>
      </c>
      <c r="AI1" s="7" t="s">
        <v>5</v>
      </c>
      <c r="AJ1" s="7" t="s">
        <v>6</v>
      </c>
      <c r="AK1" s="7" t="s">
        <v>13</v>
      </c>
      <c r="AL1" s="7" t="s">
        <v>14</v>
      </c>
      <c r="AM1" s="7" t="s">
        <v>5</v>
      </c>
      <c r="AN1" s="7" t="s">
        <v>6</v>
      </c>
      <c r="AO1" s="7" t="s">
        <v>15</v>
      </c>
      <c r="AP1" s="7" t="s">
        <v>16</v>
      </c>
      <c r="AQ1" s="7" t="s">
        <v>5</v>
      </c>
      <c r="AR1" s="7" t="s">
        <v>6</v>
      </c>
      <c r="AS1" s="10" t="s">
        <v>17</v>
      </c>
      <c r="AT1" s="3" t="s">
        <v>148</v>
      </c>
      <c r="AU1" s="4" t="s">
        <v>18</v>
      </c>
      <c r="AV1" s="4" t="s">
        <v>19</v>
      </c>
      <c r="AW1" s="5" t="s">
        <v>102</v>
      </c>
      <c r="AX1" s="4" t="s">
        <v>107</v>
      </c>
      <c r="AY1" s="4" t="s">
        <v>101</v>
      </c>
      <c r="AZ1" s="6" t="s">
        <v>96</v>
      </c>
      <c r="BA1" s="6" t="s">
        <v>149</v>
      </c>
      <c r="BB1" s="43" t="s">
        <v>150</v>
      </c>
      <c r="BC1" s="6" t="s">
        <v>97</v>
      </c>
      <c r="BD1" s="43" t="s">
        <v>101</v>
      </c>
      <c r="BE1" s="7" t="s">
        <v>99</v>
      </c>
      <c r="BF1" s="7" t="s">
        <v>100</v>
      </c>
      <c r="BG1" s="6" t="s">
        <v>151</v>
      </c>
      <c r="BH1" s="6" t="s">
        <v>152</v>
      </c>
      <c r="BI1" s="6" t="s">
        <v>108</v>
      </c>
      <c r="BJ1" s="6" t="s">
        <v>109</v>
      </c>
      <c r="BK1" s="6" t="s">
        <v>113</v>
      </c>
      <c r="BL1" s="6" t="s">
        <v>110</v>
      </c>
      <c r="BM1" s="6" t="s">
        <v>113</v>
      </c>
      <c r="BN1" s="34" t="s">
        <v>136</v>
      </c>
      <c r="BO1" s="34" t="s">
        <v>137</v>
      </c>
      <c r="BP1" s="34" t="s">
        <v>138</v>
      </c>
      <c r="BQ1" s="34" t="s">
        <v>139</v>
      </c>
      <c r="BR1" s="34" t="s">
        <v>140</v>
      </c>
      <c r="BS1" s="34" t="s">
        <v>141</v>
      </c>
      <c r="BT1" s="34" t="s">
        <v>96</v>
      </c>
      <c r="BU1" s="35" t="s">
        <v>142</v>
      </c>
      <c r="BV1" s="32" t="s">
        <v>116</v>
      </c>
      <c r="BW1" s="32" t="s">
        <v>128</v>
      </c>
      <c r="BX1" s="7" t="s">
        <v>115</v>
      </c>
      <c r="BY1" s="7" t="s">
        <v>147</v>
      </c>
      <c r="BZ1" s="7" t="s">
        <v>117</v>
      </c>
      <c r="CA1" s="7" t="s">
        <v>118</v>
      </c>
      <c r="CB1" s="66" t="s">
        <v>158</v>
      </c>
      <c r="CC1" s="32"/>
    </row>
    <row r="2" spans="1:91" x14ac:dyDescent="0.2">
      <c r="I2" s="11"/>
      <c r="J2" s="12"/>
      <c r="K2" s="12"/>
      <c r="L2" s="12"/>
      <c r="M2" s="58"/>
      <c r="O2" s="58"/>
      <c r="P2" s="58"/>
      <c r="Q2" s="58"/>
      <c r="R2" s="58"/>
      <c r="S2" s="58"/>
      <c r="T2" s="58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38"/>
      <c r="AU2" s="61"/>
      <c r="AV2" s="18"/>
      <c r="AW2" s="19"/>
      <c r="BE2" s="63">
        <v>44782</v>
      </c>
      <c r="BF2" s="64">
        <v>0.15411900000000001</v>
      </c>
      <c r="BM2" s="38"/>
      <c r="BN2" s="36"/>
      <c r="BO2" s="36"/>
      <c r="BP2" s="36"/>
      <c r="BQ2" s="36"/>
      <c r="BR2" s="36"/>
      <c r="BS2" s="36"/>
      <c r="BT2" s="36"/>
      <c r="BU2" s="37"/>
      <c r="BV2" s="33"/>
      <c r="BW2" s="33"/>
      <c r="CB2" s="33"/>
      <c r="CC2" s="33"/>
      <c r="CM2" s="13"/>
    </row>
    <row r="3" spans="1:91" s="2" customFormat="1" x14ac:dyDescent="0.2">
      <c r="A3" s="25" t="s">
        <v>56</v>
      </c>
      <c r="B3" s="2" t="s">
        <v>53</v>
      </c>
      <c r="I3" s="15" t="s">
        <v>30</v>
      </c>
      <c r="J3" s="16">
        <v>1</v>
      </c>
      <c r="K3" s="16"/>
      <c r="L3" s="16">
        <v>58</v>
      </c>
      <c r="M3" s="47">
        <v>-2.7790182390949267</v>
      </c>
      <c r="O3" s="55"/>
      <c r="P3" s="55"/>
      <c r="Q3" s="47">
        <v>2.1416449511538653</v>
      </c>
      <c r="R3" s="47"/>
      <c r="S3" s="55"/>
      <c r="T3" s="55"/>
      <c r="U3" s="14">
        <v>-0.22087442760132869</v>
      </c>
      <c r="V3" s="14"/>
      <c r="W3" s="14"/>
      <c r="Y3" s="14">
        <v>1.1729341625460705</v>
      </c>
      <c r="Z3" s="14"/>
      <c r="AB3" s="14"/>
      <c r="AC3" s="14">
        <v>4.3296451701205498</v>
      </c>
      <c r="AG3" s="14">
        <v>3.3032897415810614E-2</v>
      </c>
      <c r="AH3" s="14"/>
      <c r="AI3" s="14"/>
      <c r="AK3" s="14">
        <v>-0.45348839851815093</v>
      </c>
      <c r="AL3" s="14"/>
      <c r="AO3" s="14">
        <v>0.31476741188560253</v>
      </c>
      <c r="AP3" s="14"/>
      <c r="AQ3" s="14"/>
      <c r="AS3" s="65">
        <f t="shared" ref="AS3:AS10" si="0">AO3*1.0958+0.3331</f>
        <v>0.67802212994424327</v>
      </c>
      <c r="AU3" s="62"/>
      <c r="AV3" s="19"/>
      <c r="AW3" s="21"/>
      <c r="AX3" s="19"/>
      <c r="AY3" s="19"/>
      <c r="AZ3" s="14">
        <v>3.3627097745153103</v>
      </c>
      <c r="BN3" s="19"/>
      <c r="BO3" s="19"/>
      <c r="BP3" s="19"/>
      <c r="BQ3" s="19"/>
      <c r="BR3" s="19"/>
      <c r="BS3" s="19"/>
      <c r="BT3" s="19"/>
      <c r="BX3" s="49">
        <v>12</v>
      </c>
      <c r="BY3" s="47">
        <v>12.29853122638586</v>
      </c>
      <c r="BZ3" s="47">
        <v>12.29853122638586</v>
      </c>
      <c r="CB3" s="67"/>
      <c r="CH3" s="47"/>
      <c r="CM3" s="14"/>
    </row>
    <row r="4" spans="1:91" s="2" customFormat="1" x14ac:dyDescent="0.2">
      <c r="A4" s="25" t="s">
        <v>56</v>
      </c>
      <c r="B4" s="2" t="s">
        <v>53</v>
      </c>
      <c r="I4" s="15" t="s">
        <v>30</v>
      </c>
      <c r="J4" s="16">
        <v>1</v>
      </c>
      <c r="K4" s="16"/>
      <c r="L4" s="16">
        <v>58</v>
      </c>
      <c r="M4" s="47">
        <v>-2.8063885593586373</v>
      </c>
      <c r="O4" s="55"/>
      <c r="P4" s="55"/>
      <c r="Q4" s="47">
        <v>2.0751690192295023</v>
      </c>
      <c r="R4" s="47"/>
      <c r="S4" s="55"/>
      <c r="T4" s="55"/>
      <c r="U4" s="14">
        <v>-0.24776770293447492</v>
      </c>
      <c r="V4" s="14"/>
      <c r="W4" s="14"/>
      <c r="Y4" s="14">
        <v>1.1065153701991051</v>
      </c>
      <c r="Z4" s="14"/>
      <c r="AB4" s="14"/>
      <c r="AC4" s="14">
        <v>4.0188064091137292</v>
      </c>
      <c r="AG4" s="14">
        <v>-0.14385231419367095</v>
      </c>
      <c r="AH4" s="14"/>
      <c r="AI4" s="14"/>
      <c r="AK4" s="14">
        <v>-0.52552589390243709</v>
      </c>
      <c r="AL4" s="14"/>
      <c r="AO4" s="14">
        <v>0.33624333628293201</v>
      </c>
      <c r="AP4" s="14"/>
      <c r="AQ4" s="14"/>
      <c r="AS4" s="65">
        <f t="shared" si="0"/>
        <v>0.70155544789883695</v>
      </c>
      <c r="AU4" s="62"/>
      <c r="AV4" s="19"/>
      <c r="AW4" s="21"/>
      <c r="AX4" s="19"/>
      <c r="AY4" s="19"/>
      <c r="AZ4" s="14">
        <v>3.3627097745153103</v>
      </c>
      <c r="BX4" s="49">
        <v>12</v>
      </c>
      <c r="BY4" s="47">
        <v>12.29853122638586</v>
      </c>
      <c r="BZ4" s="47">
        <v>12.29853122638586</v>
      </c>
      <c r="CB4" s="67"/>
      <c r="CH4" s="47"/>
      <c r="CM4" s="14"/>
    </row>
    <row r="5" spans="1:91" s="2" customFormat="1" x14ac:dyDescent="0.2">
      <c r="A5" s="25" t="s">
        <v>56</v>
      </c>
      <c r="B5" s="2" t="s">
        <v>53</v>
      </c>
      <c r="I5" s="15" t="s">
        <v>30</v>
      </c>
      <c r="J5" s="16">
        <v>1</v>
      </c>
      <c r="K5" s="16"/>
      <c r="L5" s="16">
        <v>58</v>
      </c>
      <c r="M5" s="47">
        <v>-2.7376292796085502</v>
      </c>
      <c r="O5" s="55"/>
      <c r="P5" s="55"/>
      <c r="Q5" s="47">
        <v>2.2607157947891579</v>
      </c>
      <c r="R5" s="47"/>
      <c r="S5" s="55"/>
      <c r="T5" s="55"/>
      <c r="U5" s="14">
        <v>-0.18090095639342627</v>
      </c>
      <c r="V5" s="14"/>
      <c r="W5" s="14"/>
      <c r="Y5" s="14">
        <v>1.2919197408369172</v>
      </c>
      <c r="Z5" s="14"/>
      <c r="AB5" s="14"/>
      <c r="AC5" s="14">
        <v>4.2363802256719101</v>
      </c>
      <c r="AG5" s="14">
        <v>-0.29747730942619732</v>
      </c>
      <c r="AH5" s="14"/>
      <c r="AI5" s="14"/>
      <c r="AK5" s="14">
        <v>-0.26790860104176917</v>
      </c>
      <c r="AL5" s="14"/>
      <c r="AO5" s="14">
        <v>0.34080104408418244</v>
      </c>
      <c r="AP5" s="14"/>
      <c r="AQ5" s="14"/>
      <c r="AS5" s="65">
        <f t="shared" si="0"/>
        <v>0.70654978410744718</v>
      </c>
      <c r="AU5" s="62"/>
      <c r="AV5" s="19"/>
      <c r="AW5" s="21"/>
      <c r="AX5" s="19"/>
      <c r="AY5" s="19"/>
      <c r="AZ5" s="14">
        <v>3.3627097745153098</v>
      </c>
      <c r="BX5" s="49">
        <v>12</v>
      </c>
      <c r="BY5" s="47">
        <v>12.29853122638586</v>
      </c>
      <c r="BZ5" s="47">
        <v>12.29853122638586</v>
      </c>
      <c r="CB5" s="67"/>
      <c r="CH5" s="47"/>
      <c r="CM5" s="14"/>
    </row>
    <row r="6" spans="1:91" s="2" customFormat="1" x14ac:dyDescent="0.2">
      <c r="A6" s="25" t="s">
        <v>56</v>
      </c>
      <c r="B6" s="2" t="s">
        <v>53</v>
      </c>
      <c r="I6" s="15" t="s">
        <v>30</v>
      </c>
      <c r="J6" s="16">
        <v>1</v>
      </c>
      <c r="K6" s="16"/>
      <c r="L6" s="16">
        <v>58</v>
      </c>
      <c r="M6" s="47">
        <v>-2.8180835137730065</v>
      </c>
      <c r="O6" s="55"/>
      <c r="P6" s="55"/>
      <c r="Q6" s="47">
        <v>2.1553727494501844</v>
      </c>
      <c r="R6" s="47"/>
      <c r="S6" s="55"/>
      <c r="T6" s="55"/>
      <c r="U6" s="14">
        <v>-0.26332339918504</v>
      </c>
      <c r="V6" s="14"/>
      <c r="W6" s="14"/>
      <c r="Y6" s="14">
        <v>1.186750192218696</v>
      </c>
      <c r="Z6" s="14"/>
      <c r="AB6" s="14"/>
      <c r="AC6" s="14">
        <v>4.1338700035160052</v>
      </c>
      <c r="AG6" s="14">
        <v>-0.18941494595249575</v>
      </c>
      <c r="AH6" s="14"/>
      <c r="AI6" s="14"/>
      <c r="AK6" s="14">
        <v>-0.47844780963073041</v>
      </c>
      <c r="AL6" s="14"/>
      <c r="AO6" s="14">
        <v>0.31675778391190845</v>
      </c>
      <c r="AP6" s="14"/>
      <c r="AQ6" s="14"/>
      <c r="AS6" s="65">
        <f t="shared" si="0"/>
        <v>0.68020317961066934</v>
      </c>
      <c r="AU6" s="62"/>
      <c r="AV6" s="19"/>
      <c r="AW6" s="21"/>
      <c r="AX6" s="19"/>
      <c r="AY6" s="19"/>
      <c r="AZ6" s="14">
        <v>3.3627097745153098</v>
      </c>
      <c r="BX6" s="49">
        <v>12</v>
      </c>
      <c r="BY6" s="47">
        <v>12.29853122638586</v>
      </c>
      <c r="BZ6" s="47">
        <v>12.29853122638586</v>
      </c>
      <c r="CB6" s="67"/>
      <c r="CH6" s="47"/>
      <c r="CM6" s="14"/>
    </row>
    <row r="7" spans="1:91" s="2" customFormat="1" x14ac:dyDescent="0.2">
      <c r="A7" s="25" t="s">
        <v>56</v>
      </c>
      <c r="B7" s="2" t="s">
        <v>53</v>
      </c>
      <c r="I7" s="15" t="s">
        <v>30</v>
      </c>
      <c r="J7" s="16">
        <v>1</v>
      </c>
      <c r="K7" s="16"/>
      <c r="L7" s="16">
        <v>58</v>
      </c>
      <c r="M7" s="47">
        <v>-2.800647731642643</v>
      </c>
      <c r="O7" s="55"/>
      <c r="P7" s="55"/>
      <c r="Q7" s="47">
        <v>2.1513956758151718</v>
      </c>
      <c r="R7" s="47"/>
      <c r="S7" s="55"/>
      <c r="T7" s="55"/>
      <c r="U7" s="14">
        <v>-0.2444578521936622</v>
      </c>
      <c r="V7" s="14"/>
      <c r="W7" s="14"/>
      <c r="Y7" s="14">
        <v>1.182733870948141</v>
      </c>
      <c r="Z7" s="14"/>
      <c r="AB7" s="14"/>
      <c r="AC7" s="14">
        <v>4.1758991607691591</v>
      </c>
      <c r="AG7" s="14">
        <v>-0.13956817518560871</v>
      </c>
      <c r="AH7" s="14"/>
      <c r="AI7" s="14"/>
      <c r="AK7" s="14">
        <v>-0.44482006458236578</v>
      </c>
      <c r="AL7" s="14"/>
      <c r="AO7" s="14">
        <v>0.33626415320303638</v>
      </c>
      <c r="AP7" s="14"/>
      <c r="AQ7" s="14"/>
      <c r="AS7" s="65">
        <f t="shared" si="0"/>
        <v>0.70157825907988736</v>
      </c>
      <c r="AU7" s="62"/>
      <c r="AV7" s="19"/>
      <c r="AW7" s="21"/>
      <c r="AX7" s="19"/>
      <c r="AY7" s="19"/>
      <c r="AZ7" s="14">
        <v>3.3627097745153098</v>
      </c>
      <c r="BX7" s="49">
        <v>12</v>
      </c>
      <c r="BY7" s="47">
        <v>12.29853122638586</v>
      </c>
      <c r="BZ7" s="47">
        <v>12.29853122638586</v>
      </c>
      <c r="CB7" s="67"/>
      <c r="CH7" s="47"/>
      <c r="CM7" s="14"/>
    </row>
    <row r="8" spans="1:91" s="2" customFormat="1" x14ac:dyDescent="0.2">
      <c r="A8" s="25" t="s">
        <v>56</v>
      </c>
      <c r="B8" s="2" t="s">
        <v>53</v>
      </c>
      <c r="I8" s="15" t="s">
        <v>30</v>
      </c>
      <c r="J8" s="16">
        <v>1</v>
      </c>
      <c r="K8" s="16"/>
      <c r="L8" s="16">
        <v>58</v>
      </c>
      <c r="M8" s="47">
        <v>-2.8867342434902983</v>
      </c>
      <c r="O8" s="55"/>
      <c r="P8" s="55"/>
      <c r="Q8" s="47">
        <v>2.0388309692441964</v>
      </c>
      <c r="R8" s="47"/>
      <c r="S8" s="55"/>
      <c r="T8" s="55"/>
      <c r="U8" s="14">
        <v>-0.33265608429456611</v>
      </c>
      <c r="V8" s="14"/>
      <c r="W8" s="14"/>
      <c r="Y8" s="14">
        <v>1.0703548163110668</v>
      </c>
      <c r="Z8" s="14"/>
      <c r="AB8" s="14"/>
      <c r="AC8" s="14">
        <v>3.9537803876298909</v>
      </c>
      <c r="AG8" s="14">
        <v>-0.13624050600889726</v>
      </c>
      <c r="AH8" s="14"/>
      <c r="AI8" s="14"/>
      <c r="AK8" s="14">
        <v>-0.63918751852871936</v>
      </c>
      <c r="AL8" s="14"/>
      <c r="AO8" s="14">
        <v>0.34129004306659994</v>
      </c>
      <c r="AP8" s="14"/>
      <c r="AQ8" s="14"/>
      <c r="AS8" s="65">
        <f t="shared" si="0"/>
        <v>0.70708562919238027</v>
      </c>
      <c r="AU8" s="62"/>
      <c r="AV8" s="19"/>
      <c r="AW8" s="21"/>
      <c r="AX8" s="19"/>
      <c r="AY8" s="19"/>
      <c r="AZ8" s="14">
        <v>3.3627097745153098</v>
      </c>
      <c r="BX8" s="49">
        <v>12</v>
      </c>
      <c r="BY8" s="47">
        <v>12.29853122638586</v>
      </c>
      <c r="BZ8" s="47">
        <v>12.29853122638586</v>
      </c>
      <c r="CB8" s="67"/>
      <c r="CH8" s="47"/>
      <c r="CM8" s="14"/>
    </row>
    <row r="9" spans="1:91" s="2" customFormat="1" x14ac:dyDescent="0.2">
      <c r="A9" s="25" t="s">
        <v>56</v>
      </c>
      <c r="B9" s="2" t="s">
        <v>53</v>
      </c>
      <c r="I9" s="15" t="s">
        <v>30</v>
      </c>
      <c r="J9" s="16">
        <v>1</v>
      </c>
      <c r="K9" s="16"/>
      <c r="L9" s="16">
        <v>58</v>
      </c>
      <c r="M9" s="47">
        <v>-2.7732426730165813</v>
      </c>
      <c r="O9" s="55"/>
      <c r="P9" s="55"/>
      <c r="Q9" s="47">
        <v>2.2108147849307791</v>
      </c>
      <c r="R9" s="47"/>
      <c r="S9" s="55"/>
      <c r="T9" s="55"/>
      <c r="U9" s="14">
        <v>-0.21726318981765008</v>
      </c>
      <c r="V9" s="14"/>
      <c r="W9" s="14"/>
      <c r="Y9" s="14">
        <v>1.2420953289479684</v>
      </c>
      <c r="Z9" s="14"/>
      <c r="AB9" s="14"/>
      <c r="AC9" s="14">
        <v>4.0481906584785001</v>
      </c>
      <c r="AG9" s="14">
        <v>-0.38532472271290974</v>
      </c>
      <c r="AH9" s="14"/>
      <c r="AI9" s="14"/>
      <c r="AK9" s="14">
        <v>-0.39056343680116123</v>
      </c>
      <c r="AL9" s="14"/>
      <c r="AO9" s="14">
        <v>0.30388084551852268</v>
      </c>
      <c r="AP9" s="14"/>
      <c r="AQ9" s="14"/>
      <c r="AS9" s="65">
        <f t="shared" si="0"/>
        <v>0.6660926305191972</v>
      </c>
      <c r="AV9" s="19"/>
      <c r="AW9" s="21"/>
      <c r="AX9" s="19"/>
      <c r="AY9" s="19"/>
      <c r="AZ9" s="14">
        <v>3.3627097745153098</v>
      </c>
      <c r="BX9" s="49">
        <v>12</v>
      </c>
      <c r="BY9" s="47">
        <v>12.29853122638586</v>
      </c>
      <c r="BZ9" s="47">
        <v>12.29853122638586</v>
      </c>
      <c r="CB9" s="67"/>
      <c r="CH9" s="47"/>
      <c r="CM9" s="14"/>
    </row>
    <row r="10" spans="1:91" s="2" customFormat="1" x14ac:dyDescent="0.2">
      <c r="A10" s="25" t="s">
        <v>56</v>
      </c>
      <c r="B10" s="2" t="s">
        <v>53</v>
      </c>
      <c r="C10" s="2" t="s">
        <v>81</v>
      </c>
      <c r="D10" s="46">
        <v>-26.5</v>
      </c>
      <c r="E10" s="46">
        <v>50.5</v>
      </c>
      <c r="F10" s="2">
        <v>3013</v>
      </c>
      <c r="G10" s="2" t="s">
        <v>82</v>
      </c>
      <c r="H10" s="2" t="s">
        <v>145</v>
      </c>
      <c r="I10" s="15" t="s">
        <v>30</v>
      </c>
      <c r="J10" s="16">
        <v>1</v>
      </c>
      <c r="K10" s="16">
        <v>8</v>
      </c>
      <c r="L10" s="16">
        <v>58</v>
      </c>
      <c r="M10" s="47">
        <v>-2.8219301089666837</v>
      </c>
      <c r="N10" s="14">
        <f>AVERAGE(M3:M10)</f>
        <v>-2.8029592936189158</v>
      </c>
      <c r="O10" s="14">
        <f>STDEV(M3:M10)</f>
        <v>4.3667970676136154E-2</v>
      </c>
      <c r="P10" s="14">
        <f>O10/SQRT($K10)</f>
        <v>1.543895909287559E-2</v>
      </c>
      <c r="Q10" s="47">
        <v>2.1576827262536757</v>
      </c>
      <c r="R10" s="14">
        <f>AVERAGE(Q3:Q10)</f>
        <v>2.1489533338583167</v>
      </c>
      <c r="S10" s="14">
        <f>STDEV(Q3:Q10)</f>
        <v>6.9760340509162203E-2</v>
      </c>
      <c r="T10" s="14">
        <f>S10/SQRT($K10)</f>
        <v>2.4664004915955599E-2</v>
      </c>
      <c r="U10" s="14">
        <v>-0.26753903505983534</v>
      </c>
      <c r="V10" s="14">
        <f>AVERAGE(U3:U10)</f>
        <v>-0.24684783093499796</v>
      </c>
      <c r="W10" s="14">
        <f>STDEV(U3:U10)</f>
        <v>4.4670290090481291E-2</v>
      </c>
      <c r="X10" s="14">
        <f>W10/SQRT($K10)</f>
        <v>1.5793332520274778E-2</v>
      </c>
      <c r="Y10" s="14">
        <v>1.1890689157095551</v>
      </c>
      <c r="Z10" s="14">
        <f>AVERAGE(Y3:Y10)</f>
        <v>1.18029654971469</v>
      </c>
      <c r="AA10" s="14">
        <f>STDEV(Y3:Y10)</f>
        <v>6.9681338239435314E-2</v>
      </c>
      <c r="AB10" s="14">
        <f>AA10/SQRT($K10)</f>
        <v>2.4636073395629093E-2</v>
      </c>
      <c r="AC10" s="14">
        <v>4.0039828072155341</v>
      </c>
      <c r="AD10" s="14">
        <f>AVERAGE(AC3:AC10)</f>
        <v>4.1125693528144103</v>
      </c>
      <c r="AE10" s="14">
        <f>STDEV(AC3:AC10)</f>
        <v>0.12920443614566918</v>
      </c>
      <c r="AF10" s="14">
        <f>AE10/SQRT($K10)</f>
        <v>4.5680666478993472E-2</v>
      </c>
      <c r="AG10" s="14">
        <v>-0.32339120033596236</v>
      </c>
      <c r="AH10" s="14">
        <f>AVERAGE(AG3:AG10)</f>
        <v>-0.19777953454999142</v>
      </c>
      <c r="AI10" s="14">
        <f>STDEV(AG3:AG10)</f>
        <v>0.13326624215157792</v>
      </c>
      <c r="AJ10" s="14">
        <f>AI10/SQRT($K10)</f>
        <v>4.7116731764314627E-2</v>
      </c>
      <c r="AK10" s="14">
        <v>-0.47755858423090269</v>
      </c>
      <c r="AL10" s="14">
        <f>AVERAGE(AK3:AK10)</f>
        <v>-0.45968753840452958</v>
      </c>
      <c r="AM10" s="14">
        <f>STDEV(AK3:AK10)</f>
        <v>0.10626316881504838</v>
      </c>
      <c r="AN10" s="14">
        <f>AM10/SQRT($K10)</f>
        <v>3.7569703629745786E-2</v>
      </c>
      <c r="AO10" s="14">
        <v>0.31935654700127047</v>
      </c>
      <c r="AP10" s="14">
        <f>AVERAGE(AO3:AO10)</f>
        <v>0.32617014561925689</v>
      </c>
      <c r="AQ10" s="14">
        <f>STDEV(AO3:AO10)</f>
        <v>1.4181907803231329E-2</v>
      </c>
      <c r="AR10" s="14">
        <f>AQ10/SQRT($K10)</f>
        <v>5.0140615889136429E-3</v>
      </c>
      <c r="AS10" s="65">
        <f t="shared" si="0"/>
        <v>0.68305090420399228</v>
      </c>
      <c r="AT10" s="17">
        <f>AVERAGE(AS3:AS10)</f>
        <v>0.69051724556958172</v>
      </c>
      <c r="AU10" s="14">
        <f>STDEV(AS3:AS10)</f>
        <v>1.5540534570780898E-2</v>
      </c>
      <c r="AV10" s="14">
        <f>AU10/SQRT($K10)</f>
        <v>5.4944086891315722E-3</v>
      </c>
      <c r="AW10" s="13">
        <f>_xlfn.CONFIDENCE.T(0.05,AU10,K10)</f>
        <v>1.2992212034482638E-2</v>
      </c>
      <c r="AX10" s="44">
        <f>SQRT(($BE$2/(AT10-$BF$2)))-273.15</f>
        <v>15.790266125275139</v>
      </c>
      <c r="AY10" s="45">
        <f>(ABS(AX10-(SQRT($BE$2/(ABS(AT10-AV10)-$BF$2))-273.15)))</f>
        <v>1.4912960213207498</v>
      </c>
      <c r="AZ10" s="14">
        <v>3.3627097745153098</v>
      </c>
      <c r="BA10" s="14">
        <v>0.2690167819612248</v>
      </c>
      <c r="BB10" s="46">
        <v>18.666735968616209</v>
      </c>
      <c r="BC10" s="46">
        <v>18.565616273498609</v>
      </c>
      <c r="BD10" s="46">
        <v>1.4933388774892968</v>
      </c>
      <c r="BG10" s="47">
        <v>1.8500131328052025</v>
      </c>
      <c r="BH10" s="47">
        <v>1.4156622291514052</v>
      </c>
      <c r="BI10" s="47">
        <v>1.68029654971469</v>
      </c>
      <c r="BJ10" s="47">
        <v>2.8139140137643932</v>
      </c>
      <c r="BK10" s="47">
        <v>0.37333471937232421</v>
      </c>
      <c r="BL10" s="47">
        <v>2.3729222116799513</v>
      </c>
      <c r="BM10" s="47">
        <v>0.37017584128807357</v>
      </c>
      <c r="BN10" s="14">
        <v>134.87389969062454</v>
      </c>
      <c r="BO10" s="14">
        <v>90.485330388545492</v>
      </c>
      <c r="BP10" s="14">
        <v>2.0382357952401755E-2</v>
      </c>
      <c r="BQ10" s="14">
        <v>34.561580765961011</v>
      </c>
      <c r="BR10" s="14">
        <v>0.38195783357979712</v>
      </c>
      <c r="BS10" s="14">
        <v>6.6571837369251652</v>
      </c>
      <c r="BT10" s="14">
        <v>3.3627097745153103</v>
      </c>
      <c r="BU10" s="14">
        <v>0.2690167819612248</v>
      </c>
      <c r="BV10" s="2">
        <v>12.5</v>
      </c>
      <c r="BW10" s="2" t="s">
        <v>129</v>
      </c>
      <c r="BX10" s="49">
        <v>12</v>
      </c>
      <c r="BY10" s="47">
        <v>12.29853122638586</v>
      </c>
      <c r="BZ10" s="47">
        <v>12.29853122638586</v>
      </c>
      <c r="CA10" s="2" t="s">
        <v>119</v>
      </c>
      <c r="CB10" s="68"/>
      <c r="CC10" s="47"/>
      <c r="CD10" s="14"/>
      <c r="CE10" s="14"/>
      <c r="CF10" s="14"/>
      <c r="CH10" s="47"/>
      <c r="CM10" s="14"/>
    </row>
    <row r="11" spans="1:91" s="2" customFormat="1" x14ac:dyDescent="0.2">
      <c r="A11" s="25"/>
      <c r="D11" s="22"/>
      <c r="E11" s="22"/>
      <c r="F11" s="22"/>
      <c r="G11" s="22"/>
      <c r="H11" s="22"/>
      <c r="I11" s="15"/>
      <c r="J11" s="16"/>
      <c r="K11" s="16"/>
      <c r="M11" s="47"/>
      <c r="O11" s="56"/>
      <c r="P11" s="56"/>
      <c r="Q11" s="47"/>
      <c r="R11" s="47"/>
      <c r="S11" s="56"/>
      <c r="T11" s="56"/>
      <c r="V11" s="14"/>
      <c r="W11" s="14"/>
      <c r="Y11" s="14"/>
      <c r="Z11" s="14"/>
      <c r="AA11" s="14"/>
      <c r="AC11" s="14"/>
      <c r="AD11" s="14"/>
      <c r="AE11" s="14"/>
      <c r="AG11" s="14"/>
      <c r="AH11" s="14"/>
      <c r="AI11" s="14"/>
      <c r="AL11" s="14"/>
      <c r="AM11" s="14"/>
      <c r="AO11" s="14"/>
      <c r="AP11" s="14"/>
      <c r="AQ11" s="14"/>
      <c r="AS11" s="14"/>
      <c r="AU11" s="14"/>
      <c r="AW11" s="17"/>
      <c r="AX11" s="48"/>
      <c r="AY11" s="40"/>
      <c r="AZ11" s="22"/>
      <c r="BA11" s="22"/>
      <c r="BB11" s="41"/>
      <c r="BC11" s="41"/>
      <c r="BD11" s="41"/>
      <c r="BG11" s="41"/>
      <c r="BH11" s="41"/>
      <c r="BI11" s="41"/>
      <c r="BJ11" s="41"/>
      <c r="BK11" s="23"/>
      <c r="BL11" s="41"/>
      <c r="CB11" s="67"/>
      <c r="CH11" s="47"/>
      <c r="CM11" s="14"/>
    </row>
    <row r="12" spans="1:91" s="2" customFormat="1" x14ac:dyDescent="0.2">
      <c r="A12" s="25" t="s">
        <v>56</v>
      </c>
      <c r="B12" s="2" t="s">
        <v>53</v>
      </c>
      <c r="I12" s="15" t="s">
        <v>39</v>
      </c>
      <c r="J12" s="16">
        <v>1</v>
      </c>
      <c r="K12" s="16"/>
      <c r="L12" s="16">
        <v>85</v>
      </c>
      <c r="M12" s="47">
        <v>-2.4186547940384386</v>
      </c>
      <c r="O12" s="55"/>
      <c r="P12" s="55"/>
      <c r="Q12" s="47">
        <v>2.7314331798253817</v>
      </c>
      <c r="R12" s="47"/>
      <c r="S12" s="55"/>
      <c r="T12" s="55"/>
      <c r="U12" s="14">
        <v>4.4260509586987934E-2</v>
      </c>
      <c r="V12" s="14"/>
      <c r="W12" s="14"/>
      <c r="Y12" s="14">
        <v>1.6625578161761467</v>
      </c>
      <c r="Z12" s="14"/>
      <c r="AA12" s="14"/>
      <c r="AC12" s="14">
        <v>4.4609375682492241</v>
      </c>
      <c r="AD12" s="14"/>
      <c r="AE12" s="14"/>
      <c r="AG12" s="14">
        <v>-1.0122956768925662</v>
      </c>
      <c r="AH12" s="14"/>
      <c r="AI12" s="14"/>
      <c r="AK12" s="14">
        <v>0.53625133084070353</v>
      </c>
      <c r="AL12" s="14"/>
      <c r="AM12" s="14"/>
      <c r="AO12" s="14">
        <v>0.35328580061322334</v>
      </c>
      <c r="AP12" s="14"/>
      <c r="AQ12" s="14"/>
      <c r="AS12" s="65">
        <f>AO12*1.0491+0.3277</f>
        <v>0.69833213342333256</v>
      </c>
      <c r="AU12" s="14"/>
      <c r="AW12" s="21"/>
      <c r="AX12" s="19"/>
      <c r="AY12" s="19"/>
      <c r="AZ12" s="14">
        <v>2.3284868517385</v>
      </c>
      <c r="BX12" s="2">
        <v>11.7</v>
      </c>
      <c r="BY12" s="47">
        <v>12.32445014696753</v>
      </c>
      <c r="BZ12" s="47">
        <v>12.32445014696753</v>
      </c>
      <c r="CB12" s="67"/>
      <c r="CH12" s="47"/>
      <c r="CM12" s="14"/>
    </row>
    <row r="13" spans="1:91" s="2" customFormat="1" x14ac:dyDescent="0.2">
      <c r="A13" s="25" t="s">
        <v>56</v>
      </c>
      <c r="B13" s="2" t="s">
        <v>53</v>
      </c>
      <c r="I13" s="15" t="s">
        <v>39</v>
      </c>
      <c r="J13" s="16">
        <v>1</v>
      </c>
      <c r="K13" s="16"/>
      <c r="L13" s="16">
        <v>85</v>
      </c>
      <c r="M13" s="47">
        <v>-2.5066980813564035</v>
      </c>
      <c r="O13" s="55"/>
      <c r="P13" s="55"/>
      <c r="Q13" s="47">
        <v>2.598133771082241</v>
      </c>
      <c r="R13" s="47"/>
      <c r="S13" s="55"/>
      <c r="T13" s="55"/>
      <c r="U13" s="14">
        <v>-4.5253645061517474E-2</v>
      </c>
      <c r="V13" s="14"/>
      <c r="W13" s="14"/>
      <c r="Y13" s="14">
        <v>1.5294603846826931</v>
      </c>
      <c r="Z13" s="14"/>
      <c r="AA13" s="14"/>
      <c r="AC13" s="14">
        <v>4.292514070525943</v>
      </c>
      <c r="AD13" s="14"/>
      <c r="AE13" s="14"/>
      <c r="AG13" s="14">
        <v>-0.91428826237700822</v>
      </c>
      <c r="AH13" s="14"/>
      <c r="AI13" s="14"/>
      <c r="AK13" s="14">
        <v>0.30845916529553818</v>
      </c>
      <c r="AL13" s="14"/>
      <c r="AM13" s="14"/>
      <c r="AO13" s="14">
        <v>0.3473515552200046</v>
      </c>
      <c r="AP13" s="14"/>
      <c r="AQ13" s="14"/>
      <c r="AS13" s="65">
        <f t="shared" ref="AS13:AS20" si="1">AO13*1.0491+0.3277</f>
        <v>0.69210651658130673</v>
      </c>
      <c r="AU13" s="14"/>
      <c r="AW13" s="21"/>
      <c r="AX13" s="19"/>
      <c r="AY13" s="19"/>
      <c r="AZ13" s="14">
        <v>2.3284868517385</v>
      </c>
      <c r="BX13" s="2">
        <v>11.7</v>
      </c>
      <c r="BY13" s="47">
        <v>12.32445014696753</v>
      </c>
      <c r="BZ13" s="47">
        <v>12.32445014696753</v>
      </c>
      <c r="CB13" s="67"/>
      <c r="CH13" s="47"/>
      <c r="CM13" s="14"/>
    </row>
    <row r="14" spans="1:91" s="2" customFormat="1" x14ac:dyDescent="0.2">
      <c r="A14" s="25" t="s">
        <v>56</v>
      </c>
      <c r="B14" s="2" t="s">
        <v>53</v>
      </c>
      <c r="I14" s="15" t="s">
        <v>39</v>
      </c>
      <c r="J14" s="16">
        <v>1</v>
      </c>
      <c r="K14" s="16"/>
      <c r="L14" s="16">
        <v>85</v>
      </c>
      <c r="M14" s="47">
        <v>-2.4091037613668966</v>
      </c>
      <c r="O14" s="55"/>
      <c r="P14" s="55"/>
      <c r="Q14" s="47">
        <v>2.6644286401185409</v>
      </c>
      <c r="R14" s="47"/>
      <c r="S14" s="55"/>
      <c r="T14" s="55"/>
      <c r="U14" s="14">
        <v>5.701957110465207E-2</v>
      </c>
      <c r="V14" s="14"/>
      <c r="W14" s="14"/>
      <c r="Y14" s="14">
        <v>1.5955344501891631</v>
      </c>
      <c r="Z14" s="14"/>
      <c r="AA14" s="14"/>
      <c r="AC14" s="14">
        <v>5.0677194360189146</v>
      </c>
      <c r="AD14" s="14"/>
      <c r="AE14" s="14"/>
      <c r="AG14" s="14">
        <v>-0.27518646849199191</v>
      </c>
      <c r="AH14" s="14"/>
      <c r="AI14" s="14"/>
      <c r="AK14" s="14">
        <v>0.45966677800010625</v>
      </c>
      <c r="AL14" s="14"/>
      <c r="AM14" s="14"/>
      <c r="AO14" s="14">
        <v>0.33254773585530972</v>
      </c>
      <c r="AP14" s="14"/>
      <c r="AQ14" s="14"/>
      <c r="AS14" s="65">
        <f t="shared" si="1"/>
        <v>0.67657582968580532</v>
      </c>
      <c r="AU14" s="14"/>
      <c r="AW14" s="21"/>
      <c r="AX14" s="19"/>
      <c r="AY14" s="19"/>
      <c r="AZ14" s="14">
        <v>2.3284868517385</v>
      </c>
      <c r="BX14" s="2">
        <v>11.7</v>
      </c>
      <c r="BY14" s="47">
        <v>12.32445014696753</v>
      </c>
      <c r="BZ14" s="47">
        <v>12.32445014696753</v>
      </c>
      <c r="CB14" s="67"/>
      <c r="CH14" s="47"/>
      <c r="CM14" s="14"/>
    </row>
    <row r="15" spans="1:91" s="2" customFormat="1" x14ac:dyDescent="0.2">
      <c r="A15" s="25" t="s">
        <v>56</v>
      </c>
      <c r="B15" s="2" t="s">
        <v>53</v>
      </c>
      <c r="I15" s="15" t="s">
        <v>39</v>
      </c>
      <c r="J15" s="16">
        <v>1</v>
      </c>
      <c r="K15" s="16"/>
      <c r="L15" s="16">
        <v>85</v>
      </c>
      <c r="M15" s="47">
        <v>-2.3787121637708797</v>
      </c>
      <c r="O15" s="55"/>
      <c r="P15" s="55"/>
      <c r="Q15" s="47">
        <v>2.7563108595256725</v>
      </c>
      <c r="R15" s="47"/>
      <c r="S15" s="55"/>
      <c r="T15" s="55"/>
      <c r="U15" s="14">
        <v>8.6202463295739051E-2</v>
      </c>
      <c r="V15" s="14"/>
      <c r="W15" s="14"/>
      <c r="Y15" s="14">
        <v>1.6873452125341402</v>
      </c>
      <c r="Z15" s="14"/>
      <c r="AA15" s="14"/>
      <c r="AC15" s="14">
        <v>4.7671827036282473</v>
      </c>
      <c r="AD15" s="14"/>
      <c r="AE15" s="14"/>
      <c r="AG15" s="14">
        <v>-0.75726103051475258</v>
      </c>
      <c r="AH15" s="14"/>
      <c r="AI15" s="14"/>
      <c r="AK15" s="14">
        <v>0.54261956270632017</v>
      </c>
      <c r="AL15" s="14"/>
      <c r="AM15" s="14"/>
      <c r="AO15" s="14">
        <v>0.29392664482869035</v>
      </c>
      <c r="AP15" s="14"/>
      <c r="AQ15" s="14"/>
      <c r="AS15" s="65">
        <f t="shared" si="1"/>
        <v>0.63605844308977899</v>
      </c>
      <c r="AU15" s="14"/>
      <c r="AW15" s="21"/>
      <c r="AX15" s="19"/>
      <c r="AY15" s="19"/>
      <c r="AZ15" s="14">
        <v>2.3284868517385</v>
      </c>
      <c r="BX15" s="2">
        <v>11.7</v>
      </c>
      <c r="BY15" s="47">
        <v>12.32445014696753</v>
      </c>
      <c r="BZ15" s="47">
        <v>12.32445014696753</v>
      </c>
      <c r="CB15" s="67"/>
      <c r="CH15" s="47"/>
      <c r="CM15" s="14"/>
    </row>
    <row r="16" spans="1:91" s="2" customFormat="1" x14ac:dyDescent="0.2">
      <c r="A16" s="25" t="s">
        <v>56</v>
      </c>
      <c r="B16" s="2" t="s">
        <v>53</v>
      </c>
      <c r="I16" s="15" t="s">
        <v>39</v>
      </c>
      <c r="J16" s="16">
        <v>1</v>
      </c>
      <c r="K16" s="16"/>
      <c r="L16" s="16">
        <v>85</v>
      </c>
      <c r="M16" s="47">
        <v>-2.4170041485038753</v>
      </c>
      <c r="O16" s="55"/>
      <c r="P16" s="55"/>
      <c r="Q16" s="47">
        <v>2.7652865804165589</v>
      </c>
      <c r="R16" s="47"/>
      <c r="S16" s="55"/>
      <c r="T16" s="55"/>
      <c r="U16" s="14">
        <v>4.4765435553981402E-2</v>
      </c>
      <c r="V16" s="14"/>
      <c r="W16" s="14"/>
      <c r="Y16" s="14">
        <v>1.6964062429366038</v>
      </c>
      <c r="Z16" s="14"/>
      <c r="AA16" s="14"/>
      <c r="AC16" s="14">
        <v>5.121777878256295</v>
      </c>
      <c r="AD16" s="14"/>
      <c r="AE16" s="14"/>
      <c r="AG16" s="14">
        <v>-0.422588867051224</v>
      </c>
      <c r="AH16" s="14"/>
      <c r="AI16" s="14"/>
      <c r="AK16" s="14">
        <v>0.57328859801536458</v>
      </c>
      <c r="AL16" s="14"/>
      <c r="AM16" s="14"/>
      <c r="AO16" s="14">
        <v>0.35540812129122856</v>
      </c>
      <c r="AP16" s="14"/>
      <c r="AQ16" s="14"/>
      <c r="AS16" s="65">
        <f t="shared" si="1"/>
        <v>0.70055866004662781</v>
      </c>
      <c r="AU16" s="14"/>
      <c r="AW16" s="21"/>
      <c r="AX16" s="19"/>
      <c r="AY16" s="19"/>
      <c r="AZ16" s="14">
        <v>2.3284868517385</v>
      </c>
      <c r="BX16" s="2">
        <v>11.7</v>
      </c>
      <c r="BY16" s="47">
        <v>12.32445014696753</v>
      </c>
      <c r="BZ16" s="47">
        <v>12.32445014696753</v>
      </c>
      <c r="CB16" s="67"/>
      <c r="CH16" s="47"/>
      <c r="CM16" s="14"/>
    </row>
    <row r="17" spans="1:91" s="2" customFormat="1" x14ac:dyDescent="0.2">
      <c r="A17" s="25" t="s">
        <v>56</v>
      </c>
      <c r="B17" s="2" t="s">
        <v>53</v>
      </c>
      <c r="I17" s="15" t="s">
        <v>41</v>
      </c>
      <c r="J17" s="16">
        <v>1</v>
      </c>
      <c r="K17" s="16"/>
      <c r="L17" s="16">
        <v>98</v>
      </c>
      <c r="M17" s="47">
        <v>-2.4181296509021615</v>
      </c>
      <c r="O17" s="55"/>
      <c r="P17" s="55"/>
      <c r="Q17" s="47">
        <v>2.723265093460181</v>
      </c>
      <c r="R17" s="47"/>
      <c r="S17" s="55"/>
      <c r="T17" s="55"/>
      <c r="U17" s="14">
        <v>0.14476024043779129</v>
      </c>
      <c r="V17" s="14"/>
      <c r="W17" s="14"/>
      <c r="Y17" s="14">
        <v>1.753782767781928</v>
      </c>
      <c r="Z17" s="14"/>
      <c r="AA17" s="14"/>
      <c r="AC17" s="14">
        <v>5.2258038670004456</v>
      </c>
      <c r="AD17" s="14"/>
      <c r="AE17" s="14"/>
      <c r="AG17" s="14">
        <v>-0.23536668620126322</v>
      </c>
      <c r="AH17" s="14"/>
      <c r="AI17" s="14"/>
      <c r="AK17" s="14">
        <v>0.49628717279218137</v>
      </c>
      <c r="AL17" s="14"/>
      <c r="AM17" s="14"/>
      <c r="AO17" s="14">
        <v>0.32078644982785898</v>
      </c>
      <c r="AP17" s="14"/>
      <c r="AQ17" s="14"/>
      <c r="AS17" s="65">
        <f t="shared" si="1"/>
        <v>0.66423706451440689</v>
      </c>
      <c r="AU17" s="14"/>
      <c r="AW17" s="21"/>
      <c r="AX17" s="19"/>
      <c r="AY17" s="19"/>
      <c r="AZ17" s="14">
        <v>2.3284868517385</v>
      </c>
      <c r="BX17" s="2">
        <v>11.7</v>
      </c>
      <c r="BY17" s="47">
        <v>12.32445014696753</v>
      </c>
      <c r="BZ17" s="47">
        <v>12.32445014696753</v>
      </c>
      <c r="CB17" s="67"/>
      <c r="CH17" s="47"/>
      <c r="CM17" s="14"/>
    </row>
    <row r="18" spans="1:91" s="2" customFormat="1" x14ac:dyDescent="0.2">
      <c r="A18" s="25" t="s">
        <v>56</v>
      </c>
      <c r="B18" s="2" t="s">
        <v>53</v>
      </c>
      <c r="I18" s="15" t="s">
        <v>41</v>
      </c>
      <c r="J18" s="16">
        <v>1</v>
      </c>
      <c r="K18" s="16"/>
      <c r="L18" s="16">
        <v>98</v>
      </c>
      <c r="M18" s="47">
        <v>-2.4034752463751694</v>
      </c>
      <c r="O18" s="55"/>
      <c r="P18" s="55"/>
      <c r="Q18" s="47">
        <v>2.7417035594613113</v>
      </c>
      <c r="R18" s="47"/>
      <c r="S18" s="55"/>
      <c r="T18" s="55"/>
      <c r="U18" s="14">
        <v>0.15980118921450656</v>
      </c>
      <c r="V18" s="14"/>
      <c r="W18" s="14"/>
      <c r="Y18" s="14">
        <v>1.7721895860096595</v>
      </c>
      <c r="Z18" s="14"/>
      <c r="AA18" s="14"/>
      <c r="AC18" s="14">
        <v>4.9966450017490391</v>
      </c>
      <c r="AD18" s="14"/>
      <c r="AE18" s="14"/>
      <c r="AG18" s="14">
        <v>-0.49997915500327172</v>
      </c>
      <c r="AH18" s="14"/>
      <c r="AI18" s="14"/>
      <c r="AK18" s="14">
        <v>0.56854324322960781</v>
      </c>
      <c r="AL18" s="14"/>
      <c r="AM18" s="14"/>
      <c r="AO18" s="14">
        <v>0.35978842233672093</v>
      </c>
      <c r="AP18" s="14"/>
      <c r="AQ18" s="14"/>
      <c r="AS18" s="65">
        <f t="shared" si="1"/>
        <v>0.70515403387345388</v>
      </c>
      <c r="AU18" s="14"/>
      <c r="AW18" s="21"/>
      <c r="AX18" s="19"/>
      <c r="AY18" s="19"/>
      <c r="AZ18" s="14">
        <v>2.3284868517385</v>
      </c>
      <c r="BX18" s="2">
        <v>11.7</v>
      </c>
      <c r="BY18" s="47">
        <v>12.32445014696753</v>
      </c>
      <c r="BZ18" s="47">
        <v>12.32445014696753</v>
      </c>
      <c r="CB18" s="67"/>
      <c r="CH18" s="47"/>
      <c r="CM18" s="14"/>
    </row>
    <row r="19" spans="1:91" s="2" customFormat="1" x14ac:dyDescent="0.2">
      <c r="A19" s="25" t="s">
        <v>56</v>
      </c>
      <c r="B19" s="2" t="s">
        <v>53</v>
      </c>
      <c r="I19" s="15" t="s">
        <v>42</v>
      </c>
      <c r="J19" s="16">
        <v>1</v>
      </c>
      <c r="K19" s="16"/>
      <c r="L19" s="16">
        <v>99</v>
      </c>
      <c r="M19" s="47">
        <v>-2.3986515676517848</v>
      </c>
      <c r="O19" s="55"/>
      <c r="P19" s="55"/>
      <c r="Q19" s="47">
        <v>2.664442443437407</v>
      </c>
      <c r="R19" s="47"/>
      <c r="S19" s="55"/>
      <c r="T19" s="55"/>
      <c r="U19" s="14">
        <v>0.16787068389961632</v>
      </c>
      <c r="V19" s="14"/>
      <c r="W19" s="14"/>
      <c r="Y19" s="14">
        <v>1.6949129298543539</v>
      </c>
      <c r="Z19" s="14"/>
      <c r="AA19" s="14"/>
      <c r="AC19" s="14">
        <v>4.980086703912062</v>
      </c>
      <c r="AD19" s="14"/>
      <c r="AE19" s="14"/>
      <c r="AG19" s="14">
        <v>-0.36231343651818571</v>
      </c>
      <c r="AH19" s="14"/>
      <c r="AI19" s="14"/>
      <c r="AK19" s="14">
        <v>0.48194882901905767</v>
      </c>
      <c r="AL19" s="14"/>
      <c r="AM19" s="14"/>
      <c r="AO19" s="14">
        <v>0.3439979444466168</v>
      </c>
      <c r="AP19" s="14"/>
      <c r="AQ19" s="14"/>
      <c r="AS19" s="65">
        <f t="shared" si="1"/>
        <v>0.68858824351894565</v>
      </c>
      <c r="AU19" s="14"/>
      <c r="AW19" s="21"/>
      <c r="AX19" s="19"/>
      <c r="AY19" s="19"/>
      <c r="AZ19" s="14">
        <v>2.3284868517385044</v>
      </c>
      <c r="BX19" s="2">
        <v>11.7</v>
      </c>
      <c r="BY19" s="47">
        <v>12.32445014696753</v>
      </c>
      <c r="BZ19" s="47">
        <v>12.32445014696753</v>
      </c>
      <c r="CB19" s="67"/>
      <c r="CH19" s="47"/>
      <c r="CM19" s="14"/>
    </row>
    <row r="20" spans="1:91" s="2" customFormat="1" x14ac:dyDescent="0.2">
      <c r="A20" s="25" t="s">
        <v>56</v>
      </c>
      <c r="B20" s="2" t="s">
        <v>53</v>
      </c>
      <c r="C20" s="2" t="s">
        <v>88</v>
      </c>
      <c r="D20" s="46">
        <v>-20.5</v>
      </c>
      <c r="E20" s="46">
        <v>58.5</v>
      </c>
      <c r="F20" s="2">
        <v>2911</v>
      </c>
      <c r="G20" s="2" t="s">
        <v>89</v>
      </c>
      <c r="H20" s="2" t="s">
        <v>146</v>
      </c>
      <c r="I20" s="15" t="s">
        <v>42</v>
      </c>
      <c r="J20" s="16">
        <v>1</v>
      </c>
      <c r="K20" s="16">
        <v>9</v>
      </c>
      <c r="L20" s="16">
        <v>99</v>
      </c>
      <c r="M20" s="47">
        <v>-2.4442872356957239</v>
      </c>
      <c r="N20" s="47">
        <f>AVERAGE(M12:M20)</f>
        <v>-2.4216351832957042</v>
      </c>
      <c r="O20" s="47">
        <f>STDEV(M12:M20)</f>
        <v>3.6484383821814396E-2</v>
      </c>
      <c r="P20" s="47">
        <f>O20/SQRT($K20)</f>
        <v>1.2161461273938133E-2</v>
      </c>
      <c r="Q20" s="47">
        <v>2.6301073492534064</v>
      </c>
      <c r="R20" s="47">
        <f>AVERAGE(Q12:Q20)</f>
        <v>2.6972346085089662</v>
      </c>
      <c r="S20" s="47">
        <f>STDEV(Q12:Q20)</f>
        <v>5.9607353684693831E-2</v>
      </c>
      <c r="T20" s="47">
        <f>S20/SQRT($K20)</f>
        <v>1.9869117894897943E-2</v>
      </c>
      <c r="U20" s="14">
        <v>0.12016734260012216</v>
      </c>
      <c r="V20" s="47">
        <f>AVERAGE(U12:U20)</f>
        <v>8.6621532292431039E-2</v>
      </c>
      <c r="W20" s="47">
        <f>STDEV(U12:U20)</f>
        <v>6.9170099034990065E-2</v>
      </c>
      <c r="X20" s="47">
        <f>W20/SQRT($K20)</f>
        <v>2.3056699678330021E-2</v>
      </c>
      <c r="Y20" s="14">
        <v>1.6606778100029658</v>
      </c>
      <c r="Z20" s="47">
        <f>AVERAGE(Y12:Y20)</f>
        <v>1.6725408000186281</v>
      </c>
      <c r="AA20" s="47">
        <f>STDEV(Y12:Y20)</f>
        <v>7.455011211410012E-2</v>
      </c>
      <c r="AB20" s="47">
        <f>AA20/SQRT($K20)</f>
        <v>2.4850037371366707E-2</v>
      </c>
      <c r="AC20" s="14">
        <v>5.4245944638365851</v>
      </c>
      <c r="AD20" s="47">
        <f>AVERAGE(AC12:AC20)</f>
        <v>4.9263624103529731</v>
      </c>
      <c r="AE20" s="47">
        <f>STDEV(AC12:AC20)</f>
        <v>0.36187316525133739</v>
      </c>
      <c r="AF20" s="47">
        <f>AE20/SQRT($K20)</f>
        <v>0.12062438841711247</v>
      </c>
      <c r="AG20" s="14">
        <v>0.14820807657565938</v>
      </c>
      <c r="AH20" s="47">
        <f>AVERAGE(AG12:AG20)</f>
        <v>-0.48123016738606722</v>
      </c>
      <c r="AI20" s="47">
        <f>STDEV(AG12:AG20)</f>
        <v>0.36448419069658677</v>
      </c>
      <c r="AJ20" s="47">
        <f>AI20/SQRT($K20)</f>
        <v>0.12149473023219559</v>
      </c>
      <c r="AK20" s="14">
        <v>0.40913815372844997</v>
      </c>
      <c r="AL20" s="47">
        <f>AVERAGE(AK12:AK20)</f>
        <v>0.48624475929192557</v>
      </c>
      <c r="AM20" s="47">
        <f>STDEV(AK12:AK20)</f>
        <v>8.5445367198699496E-2</v>
      </c>
      <c r="AN20" s="47">
        <f>AM20/SQRT($K20)</f>
        <v>2.8481789066233165E-2</v>
      </c>
      <c r="AO20" s="14">
        <v>0.35207461535063933</v>
      </c>
      <c r="AP20" s="47">
        <f>AVERAGE(AO12:AO20)</f>
        <v>0.33990747664114368</v>
      </c>
      <c r="AQ20" s="47">
        <f>STDEV(AO12:AO20)</f>
        <v>2.1120793607091133E-2</v>
      </c>
      <c r="AR20" s="47">
        <f>AQ20/SQRT($K20)</f>
        <v>7.0402645356970441E-3</v>
      </c>
      <c r="AS20" s="65">
        <f t="shared" si="1"/>
        <v>0.69706147896435566</v>
      </c>
      <c r="AT20" s="17">
        <f>AVERAGE(AS12:AS20)</f>
        <v>0.68429693374422373</v>
      </c>
      <c r="AU20" s="47">
        <f>STDEV(AS12:AS20)</f>
        <v>2.21578245731993E-2</v>
      </c>
      <c r="AV20" s="47">
        <f>AU20/SQRT($K20)</f>
        <v>7.3859415243997667E-3</v>
      </c>
      <c r="AW20" s="13">
        <f>_xlfn.CONFIDENCE.T(0.05,AU20,K20)</f>
        <v>1.7032011697642031E-2</v>
      </c>
      <c r="AX20" s="44">
        <f>SQRT(($BE$2/(AT20-$BF$2)))-273.15</f>
        <v>17.480319067571997</v>
      </c>
      <c r="AY20" s="45">
        <f>(ABS(AX20-(SQRT($BE$2/(ABS(AT20-AV20)-$BF$2))-273.15)))</f>
        <v>2.0457945145944336</v>
      </c>
      <c r="AZ20" s="14">
        <v>2.3284868517385044</v>
      </c>
      <c r="BA20" s="14">
        <v>0.18627894813908036</v>
      </c>
      <c r="BB20" s="46">
        <v>14.991451041651388</v>
      </c>
      <c r="BC20" s="46">
        <v>12.911331770475805</v>
      </c>
      <c r="BD20" s="46">
        <v>1.199316083332111</v>
      </c>
      <c r="BG20" s="47">
        <v>0.46883714770359997</v>
      </c>
      <c r="BH20" s="47">
        <v>0.66676820707138407</v>
      </c>
      <c r="BI20" s="47">
        <v>1.1390023296880154</v>
      </c>
      <c r="BJ20" s="47">
        <v>1.4277267070791388</v>
      </c>
      <c r="BK20" s="47">
        <v>0.29982902083302776</v>
      </c>
      <c r="BL20" s="47">
        <v>1.6239177963443669</v>
      </c>
      <c r="BM20" s="47">
        <v>0.50400880486103006</v>
      </c>
      <c r="BN20" s="14">
        <v>0.10524366802298382</v>
      </c>
      <c r="BO20" s="14">
        <v>1.6431847156614037E-2</v>
      </c>
      <c r="BP20" s="14">
        <v>7.0875630934143785E-3</v>
      </c>
      <c r="BQ20" s="14">
        <v>1.624645693448187E-2</v>
      </c>
      <c r="BR20" s="14">
        <v>0.98871762739969604</v>
      </c>
      <c r="BS20" s="14">
        <v>6.1542408058476612</v>
      </c>
      <c r="BT20" s="14">
        <v>2.3284868517385044</v>
      </c>
      <c r="BU20" s="14">
        <v>0.18627894813908036</v>
      </c>
      <c r="BV20" s="2">
        <v>12</v>
      </c>
      <c r="BW20" s="2" t="s">
        <v>129</v>
      </c>
      <c r="BX20" s="2">
        <v>11.7</v>
      </c>
      <c r="BY20" s="47">
        <v>12.32445014696753</v>
      </c>
      <c r="BZ20" s="47">
        <v>12.32445014696753</v>
      </c>
      <c r="CA20" s="2" t="s">
        <v>119</v>
      </c>
      <c r="CB20" s="68"/>
      <c r="CC20" s="47"/>
      <c r="CD20" s="14"/>
      <c r="CE20" s="14"/>
      <c r="CF20" s="14"/>
      <c r="CH20" s="47"/>
      <c r="CM20" s="14"/>
    </row>
    <row r="21" spans="1:91" s="2" customFormat="1" x14ac:dyDescent="0.2">
      <c r="A21" s="25"/>
      <c r="L21" s="16"/>
      <c r="M21" s="47"/>
      <c r="N21" s="47"/>
      <c r="O21" s="60"/>
      <c r="P21" s="60"/>
      <c r="Q21" s="47"/>
      <c r="R21" s="47"/>
      <c r="S21" s="60"/>
      <c r="T21" s="60"/>
      <c r="U21" s="14"/>
      <c r="V21" s="47"/>
      <c r="W21" s="60"/>
      <c r="X21" s="60"/>
      <c r="Z21" s="47"/>
      <c r="AA21" s="60"/>
      <c r="AB21" s="60"/>
      <c r="AD21" s="47"/>
      <c r="AE21" s="60"/>
      <c r="AF21" s="60"/>
      <c r="AH21" s="47"/>
      <c r="AI21" s="60"/>
      <c r="AJ21" s="60"/>
      <c r="AK21" s="14"/>
      <c r="AL21" s="47"/>
      <c r="AM21" s="60"/>
      <c r="AN21" s="60"/>
      <c r="AP21" s="47"/>
      <c r="AQ21" s="60"/>
      <c r="AR21" s="60"/>
      <c r="AS21" s="14"/>
      <c r="AT21" s="19"/>
      <c r="AU21" s="60"/>
      <c r="AV21" s="60"/>
      <c r="AW21" s="21"/>
      <c r="AX21" s="19"/>
      <c r="AY21" s="19"/>
      <c r="CB21" s="67"/>
      <c r="CH21" s="47"/>
      <c r="CM21" s="14"/>
    </row>
    <row r="22" spans="1:91" s="2" customFormat="1" x14ac:dyDescent="0.2">
      <c r="A22" s="25" t="s">
        <v>56</v>
      </c>
      <c r="B22" s="15" t="s">
        <v>53</v>
      </c>
      <c r="C22" s="2" t="s">
        <v>98</v>
      </c>
      <c r="D22" s="26">
        <v>-20.8</v>
      </c>
      <c r="E22" s="26">
        <v>53.1</v>
      </c>
      <c r="F22" s="22">
        <v>2731</v>
      </c>
      <c r="G22" s="22" t="s">
        <v>82</v>
      </c>
      <c r="H22" s="22"/>
      <c r="I22" s="15" t="s">
        <v>40</v>
      </c>
      <c r="J22" s="16">
        <v>1</v>
      </c>
      <c r="K22" s="16">
        <v>1</v>
      </c>
      <c r="L22" s="16">
        <v>100</v>
      </c>
      <c r="M22" s="47">
        <v>-2.5933352933180465</v>
      </c>
      <c r="N22" s="47"/>
      <c r="O22" s="60"/>
      <c r="P22" s="60"/>
      <c r="Q22" s="47">
        <v>2.2832224212389267</v>
      </c>
      <c r="R22" s="47"/>
      <c r="S22" s="60"/>
      <c r="T22" s="60"/>
      <c r="U22" s="14">
        <v>-2.6848657759368705E-2</v>
      </c>
      <c r="V22" s="47"/>
      <c r="W22" s="60"/>
      <c r="X22" s="60"/>
      <c r="Y22" s="14">
        <v>1.3141049711182546</v>
      </c>
      <c r="Z22" s="47"/>
      <c r="AA22" s="60"/>
      <c r="AB22" s="60"/>
      <c r="AC22" s="14">
        <v>4.580160714014375</v>
      </c>
      <c r="AD22" s="47"/>
      <c r="AE22" s="60"/>
      <c r="AF22" s="60"/>
      <c r="AG22" s="14">
        <v>1.0969971538099532E-4</v>
      </c>
      <c r="AH22" s="47"/>
      <c r="AI22" s="60"/>
      <c r="AJ22" s="60"/>
      <c r="AK22" s="14">
        <v>-6.6121115619724447E-2</v>
      </c>
      <c r="AL22" s="47"/>
      <c r="AM22" s="60"/>
      <c r="AN22" s="60"/>
      <c r="AO22" s="14">
        <v>0.37127448991516876</v>
      </c>
      <c r="AP22" s="47"/>
      <c r="AQ22" s="60"/>
      <c r="AR22" s="60"/>
      <c r="AS22" s="14">
        <v>0.71720406737000353</v>
      </c>
      <c r="AT22" s="17"/>
      <c r="AU22" s="47" t="s">
        <v>157</v>
      </c>
      <c r="AV22" s="60"/>
      <c r="AW22" s="17"/>
      <c r="AX22" s="27"/>
      <c r="AY22" s="28"/>
      <c r="AZ22" s="29">
        <v>2.536179566627875</v>
      </c>
      <c r="BA22" s="29">
        <v>0.20289436533023</v>
      </c>
      <c r="BB22" s="30">
        <v>15.845853085048631</v>
      </c>
      <c r="BC22" s="30">
        <v>14.225796452625412</v>
      </c>
      <c r="BD22" s="30">
        <v>1.2676682468038905</v>
      </c>
      <c r="BG22" s="53">
        <v>2.7990000239780155E-2</v>
      </c>
      <c r="BH22" s="53"/>
      <c r="BI22" s="53">
        <v>0.5</v>
      </c>
      <c r="BJ22" s="23">
        <v>0.98513864024106468</v>
      </c>
      <c r="BK22" s="23">
        <v>0.31691706170097261</v>
      </c>
      <c r="BL22" s="23"/>
      <c r="BV22" s="2">
        <v>10.3</v>
      </c>
      <c r="BX22" s="49">
        <v>10</v>
      </c>
      <c r="CB22" s="67"/>
      <c r="CH22" s="47"/>
      <c r="CM22" s="14"/>
    </row>
    <row r="23" spans="1:91" s="2" customFormat="1" x14ac:dyDescent="0.2">
      <c r="A23" s="25"/>
      <c r="I23" s="15"/>
      <c r="J23" s="16"/>
      <c r="K23" s="16"/>
      <c r="L23" s="16"/>
      <c r="M23" s="47"/>
      <c r="N23" s="47"/>
      <c r="O23" s="60"/>
      <c r="P23" s="60"/>
      <c r="Q23" s="47"/>
      <c r="R23" s="47"/>
      <c r="S23" s="60"/>
      <c r="T23" s="60"/>
      <c r="U23" s="14"/>
      <c r="V23" s="47"/>
      <c r="W23" s="60"/>
      <c r="X23" s="60"/>
      <c r="Y23" s="14"/>
      <c r="Z23" s="47"/>
      <c r="AA23" s="60"/>
      <c r="AB23" s="60"/>
      <c r="AC23" s="14"/>
      <c r="AD23" s="47"/>
      <c r="AE23" s="60"/>
      <c r="AF23" s="60"/>
      <c r="AG23" s="14"/>
      <c r="AH23" s="47"/>
      <c r="AI23" s="60"/>
      <c r="AJ23" s="60"/>
      <c r="AK23" s="14"/>
      <c r="AL23" s="47"/>
      <c r="AM23" s="60"/>
      <c r="AN23" s="60"/>
      <c r="AO23" s="14"/>
      <c r="AP23" s="47"/>
      <c r="AQ23" s="60"/>
      <c r="AR23" s="60"/>
      <c r="AS23" s="14"/>
      <c r="AU23" s="60"/>
      <c r="AV23" s="60"/>
      <c r="AW23" s="21"/>
      <c r="AX23" s="19"/>
      <c r="AY23" s="19"/>
      <c r="BG23" s="54"/>
      <c r="BH23" s="54"/>
      <c r="BI23" s="54"/>
      <c r="BX23" s="49"/>
      <c r="CB23" s="67"/>
      <c r="CH23" s="47"/>
      <c r="CM23" s="14"/>
    </row>
    <row r="24" spans="1:91" s="2" customFormat="1" x14ac:dyDescent="0.2">
      <c r="A24" s="25" t="s">
        <v>56</v>
      </c>
      <c r="B24" s="2" t="s">
        <v>53</v>
      </c>
      <c r="D24" s="22"/>
      <c r="E24" s="22"/>
      <c r="F24" s="22"/>
      <c r="I24" s="15" t="s">
        <v>39</v>
      </c>
      <c r="J24" s="16">
        <v>1</v>
      </c>
      <c r="K24" s="16"/>
      <c r="L24" s="16">
        <v>85</v>
      </c>
      <c r="M24" s="47">
        <v>-2.7660338429865545</v>
      </c>
      <c r="N24" s="47"/>
      <c r="O24" s="60"/>
      <c r="P24" s="60"/>
      <c r="Q24" s="47">
        <v>2.2448983363866888</v>
      </c>
      <c r="R24" s="47"/>
      <c r="S24" s="60"/>
      <c r="T24" s="60"/>
      <c r="U24" s="14">
        <v>-0.31039645376080677</v>
      </c>
      <c r="V24" s="47"/>
      <c r="W24" s="60"/>
      <c r="X24" s="60"/>
      <c r="Y24" s="14">
        <v>1.1768183918128301</v>
      </c>
      <c r="Z24" s="47"/>
      <c r="AA24" s="60"/>
      <c r="AB24" s="60"/>
      <c r="AC24" s="14">
        <v>3.3546971617977324</v>
      </c>
      <c r="AD24" s="47"/>
      <c r="AE24" s="60"/>
      <c r="AF24" s="60"/>
      <c r="AG24" s="14">
        <v>-1.1436894768623167</v>
      </c>
      <c r="AH24" s="47"/>
      <c r="AI24" s="60"/>
      <c r="AJ24" s="60"/>
      <c r="AK24" s="14">
        <v>-0.28420037323637071</v>
      </c>
      <c r="AL24" s="47"/>
      <c r="AM24" s="60"/>
      <c r="AN24" s="60"/>
      <c r="AO24" s="14">
        <v>0.36941856136790685</v>
      </c>
      <c r="AP24" s="47"/>
      <c r="AQ24" s="60"/>
      <c r="AR24" s="60"/>
      <c r="AS24" s="65">
        <f t="shared" ref="AS24:AS32" si="2">AO24*1.0491+0.3277</f>
        <v>0.71525701273107112</v>
      </c>
      <c r="AU24" s="60"/>
      <c r="AV24" s="60"/>
      <c r="AW24" s="21"/>
      <c r="AX24" s="19"/>
      <c r="AY24" s="19"/>
      <c r="AZ24" s="29">
        <v>3.3124178182016002</v>
      </c>
      <c r="BA24" s="22"/>
      <c r="BB24" s="41"/>
      <c r="BC24" s="41"/>
      <c r="BD24" s="41"/>
      <c r="BG24" s="41"/>
      <c r="BH24" s="41"/>
      <c r="BI24" s="41"/>
      <c r="BJ24" s="41"/>
      <c r="BK24" s="41"/>
      <c r="BL24" s="41"/>
      <c r="BX24" s="49">
        <v>12</v>
      </c>
      <c r="BY24" s="47">
        <v>12.29853122638586</v>
      </c>
      <c r="BZ24" s="47">
        <v>12.29853122638586</v>
      </c>
      <c r="CB24" s="67"/>
      <c r="CH24" s="47"/>
      <c r="CM24" s="14"/>
    </row>
    <row r="25" spans="1:91" s="2" customFormat="1" x14ac:dyDescent="0.2">
      <c r="A25" s="25" t="s">
        <v>56</v>
      </c>
      <c r="B25" s="2" t="s">
        <v>53</v>
      </c>
      <c r="I25" s="15" t="s">
        <v>39</v>
      </c>
      <c r="J25" s="16">
        <v>1</v>
      </c>
      <c r="K25" s="16"/>
      <c r="L25" s="16">
        <v>85</v>
      </c>
      <c r="M25" s="47">
        <v>-2.8403279578159788</v>
      </c>
      <c r="N25" s="47"/>
      <c r="O25" s="60"/>
      <c r="P25" s="60"/>
      <c r="Q25" s="47">
        <v>2.2307008679707709</v>
      </c>
      <c r="R25" s="47"/>
      <c r="S25" s="60"/>
      <c r="T25" s="60"/>
      <c r="U25" s="14">
        <v>-0.38960963613343347</v>
      </c>
      <c r="V25" s="47"/>
      <c r="W25" s="60"/>
      <c r="X25" s="60"/>
      <c r="Y25" s="14">
        <v>1.1627876378267956</v>
      </c>
      <c r="Z25" s="47"/>
      <c r="AA25" s="60"/>
      <c r="AB25" s="60"/>
      <c r="AC25" s="14">
        <v>3.5335651986969916</v>
      </c>
      <c r="AD25" s="47"/>
      <c r="AE25" s="60"/>
      <c r="AF25" s="60"/>
      <c r="AG25" s="14">
        <v>-0.9374857410045373</v>
      </c>
      <c r="AH25" s="47"/>
      <c r="AI25" s="60"/>
      <c r="AJ25" s="60"/>
      <c r="AK25" s="14">
        <v>-0.40228802373408479</v>
      </c>
      <c r="AL25" s="47"/>
      <c r="AM25" s="60"/>
      <c r="AN25" s="60"/>
      <c r="AO25" s="14">
        <v>0.34207654080287142</v>
      </c>
      <c r="AP25" s="47"/>
      <c r="AQ25" s="60"/>
      <c r="AR25" s="60"/>
      <c r="AS25" s="65">
        <f t="shared" si="2"/>
        <v>0.68657249895629235</v>
      </c>
      <c r="AU25" s="60"/>
      <c r="AV25" s="60"/>
      <c r="AW25" s="21"/>
      <c r="AX25" s="19"/>
      <c r="AY25" s="19"/>
      <c r="AZ25" s="14">
        <v>3.3124178182016002</v>
      </c>
      <c r="BX25" s="49">
        <v>12</v>
      </c>
      <c r="BY25" s="47">
        <v>12.29853122638586</v>
      </c>
      <c r="BZ25" s="47">
        <v>12.29853122638586</v>
      </c>
      <c r="CB25" s="67"/>
      <c r="CH25" s="47"/>
      <c r="CM25" s="14"/>
    </row>
    <row r="26" spans="1:91" s="2" customFormat="1" x14ac:dyDescent="0.2">
      <c r="A26" s="25" t="s">
        <v>56</v>
      </c>
      <c r="B26" s="2" t="s">
        <v>53</v>
      </c>
      <c r="I26" s="15" t="s">
        <v>39</v>
      </c>
      <c r="J26" s="16">
        <v>1</v>
      </c>
      <c r="K26" s="16"/>
      <c r="L26" s="16">
        <v>85</v>
      </c>
      <c r="M26" s="47">
        <v>-2.8011772160144872</v>
      </c>
      <c r="N26" s="47"/>
      <c r="O26" s="60"/>
      <c r="P26" s="60"/>
      <c r="Q26" s="47">
        <v>2.2026396381588382</v>
      </c>
      <c r="R26" s="47"/>
      <c r="S26" s="60"/>
      <c r="T26" s="60"/>
      <c r="U26" s="14">
        <v>-0.34653666065995931</v>
      </c>
      <c r="V26" s="47"/>
      <c r="W26" s="60"/>
      <c r="X26" s="60"/>
      <c r="Y26" s="14">
        <v>1.1346399003008685</v>
      </c>
      <c r="Z26" s="47"/>
      <c r="AA26" s="60"/>
      <c r="AB26" s="60"/>
      <c r="AC26" s="14">
        <v>3.6071463281938114</v>
      </c>
      <c r="AD26" s="47"/>
      <c r="AE26" s="60"/>
      <c r="AF26" s="60"/>
      <c r="AG26" s="14">
        <v>-0.80816483032231101</v>
      </c>
      <c r="AH26" s="47"/>
      <c r="AI26" s="60"/>
      <c r="AJ26" s="60"/>
      <c r="AK26" s="14">
        <v>-0.37277771116900338</v>
      </c>
      <c r="AL26" s="47"/>
      <c r="AM26" s="60"/>
      <c r="AN26" s="60"/>
      <c r="AO26" s="14">
        <v>0.35862043235368457</v>
      </c>
      <c r="AP26" s="47"/>
      <c r="AQ26" s="60"/>
      <c r="AR26" s="60"/>
      <c r="AS26" s="65">
        <f t="shared" si="2"/>
        <v>0.70392869558225046</v>
      </c>
      <c r="AU26" s="60"/>
      <c r="AV26" s="60"/>
      <c r="AW26" s="21"/>
      <c r="AX26" s="19"/>
      <c r="AY26" s="19"/>
      <c r="AZ26" s="14">
        <v>3.3124178182016002</v>
      </c>
      <c r="BX26" s="49">
        <v>12</v>
      </c>
      <c r="BY26" s="47">
        <v>12.29853122638586</v>
      </c>
      <c r="BZ26" s="47">
        <v>12.29853122638586</v>
      </c>
      <c r="CB26" s="67"/>
      <c r="CH26" s="47"/>
      <c r="CM26" s="14"/>
    </row>
    <row r="27" spans="1:91" s="2" customFormat="1" x14ac:dyDescent="0.2">
      <c r="A27" s="25" t="s">
        <v>56</v>
      </c>
      <c r="B27" s="2" t="s">
        <v>53</v>
      </c>
      <c r="I27" s="15" t="s">
        <v>39</v>
      </c>
      <c r="J27" s="16">
        <v>1</v>
      </c>
      <c r="K27" s="16"/>
      <c r="L27" s="16">
        <v>85</v>
      </c>
      <c r="M27" s="47">
        <v>-2.6921358354968974</v>
      </c>
      <c r="N27" s="47"/>
      <c r="O27" s="60"/>
      <c r="P27" s="60"/>
      <c r="Q27" s="47">
        <v>2.3406310065040201</v>
      </c>
      <c r="R27" s="47"/>
      <c r="S27" s="60"/>
      <c r="T27" s="60"/>
      <c r="U27" s="14">
        <v>-0.23465953214407517</v>
      </c>
      <c r="V27" s="47"/>
      <c r="W27" s="60"/>
      <c r="X27" s="60"/>
      <c r="Y27" s="14">
        <v>1.272382146398968</v>
      </c>
      <c r="Z27" s="47"/>
      <c r="AA27" s="60"/>
      <c r="AB27" s="60"/>
      <c r="AC27" s="14">
        <v>3.5083205923687188</v>
      </c>
      <c r="AD27" s="47"/>
      <c r="AE27" s="60"/>
      <c r="AF27" s="60"/>
      <c r="AG27" s="14">
        <v>-1.1815240620282053</v>
      </c>
      <c r="AH27" s="47"/>
      <c r="AI27" s="60"/>
      <c r="AJ27" s="60"/>
      <c r="AK27" s="14">
        <v>-0.14915006542758069</v>
      </c>
      <c r="AL27" s="47"/>
      <c r="AM27" s="60"/>
      <c r="AN27" s="60"/>
      <c r="AO27" s="14">
        <v>0.3341323475737068</v>
      </c>
      <c r="AP27" s="47"/>
      <c r="AQ27" s="60"/>
      <c r="AR27" s="60"/>
      <c r="AS27" s="65">
        <f t="shared" si="2"/>
        <v>0.6782382458395757</v>
      </c>
      <c r="AU27" s="60"/>
      <c r="AV27" s="60"/>
      <c r="AW27" s="21"/>
      <c r="AX27" s="19"/>
      <c r="AY27" s="19"/>
      <c r="AZ27" s="14">
        <v>3.3124178182016002</v>
      </c>
      <c r="BX27" s="49">
        <v>12</v>
      </c>
      <c r="BY27" s="47">
        <v>12.29853122638586</v>
      </c>
      <c r="BZ27" s="47">
        <v>12.29853122638586</v>
      </c>
      <c r="CB27" s="67"/>
      <c r="CH27" s="47"/>
      <c r="CM27" s="14"/>
    </row>
    <row r="28" spans="1:91" s="2" customFormat="1" x14ac:dyDescent="0.2">
      <c r="A28" s="25" t="s">
        <v>56</v>
      </c>
      <c r="B28" s="2" t="s">
        <v>53</v>
      </c>
      <c r="I28" s="15" t="s">
        <v>39</v>
      </c>
      <c r="J28" s="16">
        <v>1</v>
      </c>
      <c r="K28" s="16"/>
      <c r="L28" s="16">
        <v>85</v>
      </c>
      <c r="M28" s="47">
        <v>-2.8024534660425182</v>
      </c>
      <c r="N28" s="47"/>
      <c r="O28" s="60"/>
      <c r="P28" s="60"/>
      <c r="Q28" s="47">
        <v>2.2356846675921775</v>
      </c>
      <c r="R28" s="47"/>
      <c r="S28" s="60"/>
      <c r="T28" s="60"/>
      <c r="U28" s="14">
        <v>-0.34914310267069448</v>
      </c>
      <c r="V28" s="47"/>
      <c r="W28" s="60"/>
      <c r="X28" s="60"/>
      <c r="Y28" s="14">
        <v>1.1676865332249093</v>
      </c>
      <c r="Z28" s="47"/>
      <c r="AA28" s="60"/>
      <c r="AB28" s="60"/>
      <c r="AC28" s="14">
        <v>3.963331484982457</v>
      </c>
      <c r="AD28" s="47"/>
      <c r="AE28" s="60"/>
      <c r="AF28" s="60"/>
      <c r="AG28" s="14">
        <v>-0.51953440211864599</v>
      </c>
      <c r="AH28" s="47"/>
      <c r="AI28" s="60"/>
      <c r="AJ28" s="60"/>
      <c r="AK28" s="14">
        <v>-0.36060161130981039</v>
      </c>
      <c r="AL28" s="47"/>
      <c r="AM28" s="60"/>
      <c r="AN28" s="60"/>
      <c r="AO28" s="14">
        <v>0.33970294107021903</v>
      </c>
      <c r="AP28" s="47"/>
      <c r="AQ28" s="60"/>
      <c r="AR28" s="60"/>
      <c r="AS28" s="65">
        <f t="shared" si="2"/>
        <v>0.68408235547676677</v>
      </c>
      <c r="AU28" s="60"/>
      <c r="AV28" s="60"/>
      <c r="AW28" s="21"/>
      <c r="AX28" s="19"/>
      <c r="AY28" s="19"/>
      <c r="AZ28" s="14">
        <v>3.3124178182016002</v>
      </c>
      <c r="BX28" s="49">
        <v>12</v>
      </c>
      <c r="BY28" s="47">
        <v>12.29853122638586</v>
      </c>
      <c r="BZ28" s="47">
        <v>12.29853122638586</v>
      </c>
      <c r="CB28" s="67"/>
      <c r="CH28" s="47"/>
      <c r="CM28" s="14"/>
    </row>
    <row r="29" spans="1:91" s="2" customFormat="1" x14ac:dyDescent="0.2">
      <c r="A29" s="25" t="s">
        <v>56</v>
      </c>
      <c r="B29" s="2" t="s">
        <v>53</v>
      </c>
      <c r="I29" s="15" t="s">
        <v>40</v>
      </c>
      <c r="J29" s="16">
        <v>1</v>
      </c>
      <c r="K29" s="16"/>
      <c r="L29" s="16">
        <v>100</v>
      </c>
      <c r="M29" s="47">
        <v>-2.8135745890007766</v>
      </c>
      <c r="N29" s="47"/>
      <c r="O29" s="60"/>
      <c r="P29" s="60"/>
      <c r="Q29" s="47">
        <v>2.232356124797616</v>
      </c>
      <c r="R29" s="47"/>
      <c r="S29" s="60"/>
      <c r="T29" s="60"/>
      <c r="U29" s="14">
        <v>-0.26136427322405742</v>
      </c>
      <c r="V29" s="47"/>
      <c r="W29" s="60"/>
      <c r="X29" s="60"/>
      <c r="Y29" s="14">
        <v>1.2637282139670418</v>
      </c>
      <c r="Z29" s="47"/>
      <c r="AA29" s="60"/>
      <c r="AB29" s="60"/>
      <c r="AC29" s="14">
        <v>3.7192451745802773</v>
      </c>
      <c r="AD29" s="47"/>
      <c r="AE29" s="60"/>
      <c r="AF29" s="60"/>
      <c r="AG29" s="14">
        <v>-0.75587202046493995</v>
      </c>
      <c r="AH29" s="47"/>
      <c r="AI29" s="60"/>
      <c r="AJ29" s="60"/>
      <c r="AK29" s="14">
        <v>-0.37727734275956604</v>
      </c>
      <c r="AL29" s="47"/>
      <c r="AM29" s="60"/>
      <c r="AN29" s="60"/>
      <c r="AO29" s="14">
        <v>0.33778410614096477</v>
      </c>
      <c r="AP29" s="47"/>
      <c r="AQ29" s="60"/>
      <c r="AR29" s="60"/>
      <c r="AS29" s="65">
        <f t="shared" si="2"/>
        <v>0.68206930575248603</v>
      </c>
      <c r="AU29" s="60"/>
      <c r="AV29" s="60"/>
      <c r="AW29" s="21"/>
      <c r="AX29" s="19"/>
      <c r="AY29" s="19"/>
      <c r="AZ29" s="14">
        <v>3.3124178182016002</v>
      </c>
      <c r="BX29" s="49">
        <v>12</v>
      </c>
      <c r="BY29" s="47">
        <v>12.29853122638586</v>
      </c>
      <c r="BZ29" s="47">
        <v>12.29853122638586</v>
      </c>
      <c r="CB29" s="67"/>
      <c r="CH29" s="47"/>
      <c r="CM29" s="14"/>
    </row>
    <row r="30" spans="1:91" s="2" customFormat="1" x14ac:dyDescent="0.2">
      <c r="A30" s="25" t="s">
        <v>56</v>
      </c>
      <c r="B30" s="2" t="s">
        <v>53</v>
      </c>
      <c r="I30" s="15" t="s">
        <v>40</v>
      </c>
      <c r="J30" s="16">
        <v>1</v>
      </c>
      <c r="K30" s="16"/>
      <c r="L30" s="16">
        <v>100</v>
      </c>
      <c r="M30" s="47">
        <v>-2.8046896401496926</v>
      </c>
      <c r="N30" s="47"/>
      <c r="O30" s="60"/>
      <c r="P30" s="60"/>
      <c r="Q30" s="47">
        <v>2.1137021641635223</v>
      </c>
      <c r="R30" s="47"/>
      <c r="S30" s="60"/>
      <c r="T30" s="60"/>
      <c r="U30" s="14">
        <v>-0.2473860478090249</v>
      </c>
      <c r="V30" s="47"/>
      <c r="W30" s="60"/>
      <c r="X30" s="60"/>
      <c r="Y30" s="14">
        <v>1.1450470836098248</v>
      </c>
      <c r="Z30" s="47"/>
      <c r="AA30" s="60"/>
      <c r="AB30" s="60"/>
      <c r="AC30" s="14">
        <v>3.7977365102918603</v>
      </c>
      <c r="AD30" s="47"/>
      <c r="AE30" s="60"/>
      <c r="AF30" s="60"/>
      <c r="AG30" s="14">
        <v>-0.44097921721329703</v>
      </c>
      <c r="AH30" s="47"/>
      <c r="AI30" s="60"/>
      <c r="AJ30" s="60"/>
      <c r="AK30" s="14">
        <v>-0.47268377575045151</v>
      </c>
      <c r="AL30" s="47"/>
      <c r="AM30" s="60"/>
      <c r="AN30" s="60"/>
      <c r="AO30" s="14">
        <v>0.34953949716831634</v>
      </c>
      <c r="AP30" s="47"/>
      <c r="AQ30" s="60"/>
      <c r="AR30" s="60"/>
      <c r="AS30" s="65">
        <f t="shared" si="2"/>
        <v>0.69440188647928069</v>
      </c>
      <c r="AU30" s="60"/>
      <c r="AV30" s="60"/>
      <c r="AW30" s="21"/>
      <c r="AX30" s="19"/>
      <c r="AY30" s="19"/>
      <c r="AZ30" s="14">
        <v>3.3124178182016002</v>
      </c>
      <c r="BX30" s="49">
        <v>12</v>
      </c>
      <c r="BY30" s="47">
        <v>12.29853122638586</v>
      </c>
      <c r="BZ30" s="47">
        <v>12.29853122638586</v>
      </c>
      <c r="CB30" s="67"/>
      <c r="CH30" s="47"/>
      <c r="CM30" s="14"/>
    </row>
    <row r="31" spans="1:91" s="2" customFormat="1" x14ac:dyDescent="0.2">
      <c r="A31" s="25" t="s">
        <v>56</v>
      </c>
      <c r="B31" s="2" t="s">
        <v>53</v>
      </c>
      <c r="I31" s="15" t="s">
        <v>40</v>
      </c>
      <c r="J31" s="16">
        <v>1</v>
      </c>
      <c r="K31" s="16"/>
      <c r="L31" s="16">
        <v>100</v>
      </c>
      <c r="M31" s="47">
        <v>-2.72645423607523</v>
      </c>
      <c r="N31" s="47"/>
      <c r="O31" s="60"/>
      <c r="P31" s="60"/>
      <c r="Q31" s="47">
        <v>2.1389745869312433</v>
      </c>
      <c r="R31" s="47"/>
      <c r="S31" s="60"/>
      <c r="T31" s="60"/>
      <c r="U31" s="14">
        <v>-0.16434885565934543</v>
      </c>
      <c r="V31" s="47"/>
      <c r="W31" s="60"/>
      <c r="X31" s="60"/>
      <c r="Y31" s="14">
        <v>1.1701460506131411</v>
      </c>
      <c r="Z31" s="47"/>
      <c r="AA31" s="60"/>
      <c r="AB31" s="60"/>
      <c r="AC31" s="14">
        <v>3.4665454361498265</v>
      </c>
      <c r="AD31" s="47"/>
      <c r="AE31" s="60"/>
      <c r="AF31" s="60"/>
      <c r="AG31" s="14">
        <v>-0.82099545509420335</v>
      </c>
      <c r="AH31" s="47"/>
      <c r="AI31" s="60"/>
      <c r="AJ31" s="60"/>
      <c r="AK31" s="14">
        <v>-0.35129248263111867</v>
      </c>
      <c r="AL31" s="47"/>
      <c r="AM31" s="60"/>
      <c r="AN31" s="60"/>
      <c r="AO31" s="14">
        <v>0.36525423719363515</v>
      </c>
      <c r="AP31" s="47"/>
      <c r="AQ31" s="60"/>
      <c r="AR31" s="60"/>
      <c r="AS31" s="65">
        <f t="shared" si="2"/>
        <v>0.71088822023984255</v>
      </c>
      <c r="AU31" s="60"/>
      <c r="AV31" s="60"/>
      <c r="AW31" s="21"/>
      <c r="AX31" s="19"/>
      <c r="AY31" s="19"/>
      <c r="AZ31" s="14">
        <v>3.3124178182016046</v>
      </c>
      <c r="BJ31" s="47"/>
      <c r="BK31" s="47"/>
      <c r="BL31" s="47"/>
      <c r="BX31" s="49">
        <v>12</v>
      </c>
      <c r="BY31" s="47">
        <v>12.29853122638586</v>
      </c>
      <c r="BZ31" s="47">
        <v>12.29853122638586</v>
      </c>
      <c r="CB31" s="67"/>
      <c r="CH31" s="47"/>
      <c r="CM31" s="14"/>
    </row>
    <row r="32" spans="1:91" s="2" customFormat="1" x14ac:dyDescent="0.2">
      <c r="A32" s="25" t="s">
        <v>56</v>
      </c>
      <c r="B32" s="2" t="s">
        <v>53</v>
      </c>
      <c r="C32" s="2" t="s">
        <v>81</v>
      </c>
      <c r="D32" s="46">
        <v>-26.5</v>
      </c>
      <c r="E32" s="46">
        <v>50.5</v>
      </c>
      <c r="F32" s="2">
        <v>3013</v>
      </c>
      <c r="G32" s="2" t="s">
        <v>82</v>
      </c>
      <c r="H32" s="2" t="s">
        <v>80</v>
      </c>
      <c r="I32" s="15" t="s">
        <v>40</v>
      </c>
      <c r="J32" s="16">
        <v>1</v>
      </c>
      <c r="K32" s="16">
        <v>9</v>
      </c>
      <c r="L32" s="16">
        <v>100</v>
      </c>
      <c r="M32" s="47">
        <v>-2.8330315486933761</v>
      </c>
      <c r="N32" s="47">
        <f>AVERAGE(M24:M32)</f>
        <v>-2.7866531480306125</v>
      </c>
      <c r="O32" s="47">
        <f>STDEV(M24:M32)</f>
        <v>4.9402942720029493E-2</v>
      </c>
      <c r="P32" s="47">
        <f>O32/SQRT($K32)</f>
        <v>1.6467647573343163E-2</v>
      </c>
      <c r="Q32" s="47">
        <v>2.1401292730956962</v>
      </c>
      <c r="R32" s="47">
        <f>AVERAGE(Q24:Q32)</f>
        <v>2.2088574072889524</v>
      </c>
      <c r="S32" s="47">
        <f>STDEV(Q24:Q32)</f>
        <v>6.9921924648905426E-2</v>
      </c>
      <c r="T32" s="47">
        <f>S32/SQRT($K32)</f>
        <v>2.3307308216301809E-2</v>
      </c>
      <c r="U32" s="14">
        <v>-0.27879912024560344</v>
      </c>
      <c r="V32" s="47">
        <f>AVERAGE(U24:U32)</f>
        <v>-0.28691596470077785</v>
      </c>
      <c r="W32" s="47">
        <f>STDEV(U24:U32)</f>
        <v>6.9425306083613886E-2</v>
      </c>
      <c r="X32" s="47">
        <f>W32/SQRT($K32)</f>
        <v>2.3141768694537962E-2</v>
      </c>
      <c r="Y32" s="14">
        <v>1.17153921689426</v>
      </c>
      <c r="Z32" s="47">
        <f>AVERAGE(Y24:Y32)</f>
        <v>1.1849750194054043</v>
      </c>
      <c r="AA32" s="47">
        <f>STDEV(Y24:Y32)</f>
        <v>4.9025576372272395E-2</v>
      </c>
      <c r="AB32" s="47">
        <f>AA32/SQRT($K32)</f>
        <v>1.6341858790757464E-2</v>
      </c>
      <c r="AC32" s="14">
        <v>3.6589789191642517</v>
      </c>
      <c r="AD32" s="47">
        <f>AVERAGE(AC24:AC32)</f>
        <v>3.62328520069177</v>
      </c>
      <c r="AE32" s="47">
        <f>STDEV(AC24:AC32)</f>
        <v>0.18533111738321734</v>
      </c>
      <c r="AF32" s="47">
        <f>AE32/SQRT($K32)</f>
        <v>6.177703912773911E-2</v>
      </c>
      <c r="AG32" s="14">
        <v>-0.63193092762584002</v>
      </c>
      <c r="AH32" s="47">
        <f>AVERAGE(AG24:AG32)</f>
        <v>-0.80446401474825502</v>
      </c>
      <c r="AI32" s="47">
        <f>STDEV(AG24:AG32)</f>
        <v>0.25511391765885544</v>
      </c>
      <c r="AJ32" s="47">
        <f>AI32/SQRT($K32)</f>
        <v>8.5037972552951813E-2</v>
      </c>
      <c r="AK32" s="14">
        <v>-0.48864036110415898</v>
      </c>
      <c r="AL32" s="47">
        <f>AVERAGE(AK24:AK32)</f>
        <v>-0.36210130523579387</v>
      </c>
      <c r="AM32" s="47">
        <f>STDEV(AK24:AK32)</f>
        <v>0.10107902293355801</v>
      </c>
      <c r="AN32" s="47">
        <f>AM32/SQRT($K32)</f>
        <v>3.3693007644519338E-2</v>
      </c>
      <c r="AO32" s="14">
        <v>0.33697865171442021</v>
      </c>
      <c r="AP32" s="47">
        <f>AVERAGE(AO24:AO32)</f>
        <v>0.34816747948730281</v>
      </c>
      <c r="AQ32" s="47">
        <f>STDEV(AO24:AO32)</f>
        <v>1.3197772575511373E-2</v>
      </c>
      <c r="AR32" s="14">
        <f>AQ32/SQRT($K32)</f>
        <v>4.3992575251704576E-3</v>
      </c>
      <c r="AS32" s="65">
        <f t="shared" si="2"/>
        <v>0.6812243035135982</v>
      </c>
      <c r="AT32" s="17">
        <f>AVERAGE(AS24:AS32)</f>
        <v>0.69296250273012938</v>
      </c>
      <c r="AU32" s="47">
        <f>STDEV(AS24:AS32)</f>
        <v>1.3845783208969007E-2</v>
      </c>
      <c r="AV32" s="14">
        <f>AU32/SQRT($K32)</f>
        <v>4.6152610696563361E-3</v>
      </c>
      <c r="AW32" s="13">
        <f>_xlfn.CONFIDENCE.T(0.05,AU32,K32)</f>
        <v>1.0642811111674319E-2</v>
      </c>
      <c r="AX32" s="44">
        <f>SQRT(($BE$2/(AT32-$BF$2)))-273.15</f>
        <v>15.133919122666612</v>
      </c>
      <c r="AY32" s="45">
        <f>(ABS(AX32-(SQRT($BE$2/(ABS(AT32-AV32)-$BF$2))-273.15)))</f>
        <v>1.2425815341621274</v>
      </c>
      <c r="AZ32" s="14">
        <v>3.3124178182016046</v>
      </c>
      <c r="BA32" s="14">
        <v>0.26499342545612836</v>
      </c>
      <c r="BB32" s="46">
        <v>18.516048488117256</v>
      </c>
      <c r="BC32" s="46">
        <v>18.333789380423298</v>
      </c>
      <c r="BD32" s="46">
        <v>1.4812838790493805</v>
      </c>
      <c r="BG32" s="47">
        <v>1.2598104546167308</v>
      </c>
      <c r="BH32" s="47">
        <v>0.11099641859209175</v>
      </c>
      <c r="BI32" s="47">
        <v>1.1239063660517963</v>
      </c>
      <c r="BJ32" s="47">
        <v>2.2228830299867979</v>
      </c>
      <c r="BK32" s="47">
        <v>0.37032096976234513</v>
      </c>
      <c r="BL32" s="47">
        <v>1.0771590623068799</v>
      </c>
      <c r="BM32" s="47">
        <v>0.30620356865254905</v>
      </c>
      <c r="BN32" s="14">
        <v>0.1660945906744192</v>
      </c>
      <c r="BO32" s="14">
        <v>4.5967180354344855E-2</v>
      </c>
      <c r="BP32" s="14">
        <v>1.3936143078659445E-2</v>
      </c>
      <c r="BQ32" s="14">
        <v>2.4668870241377254E-2</v>
      </c>
      <c r="BR32" s="14">
        <v>0.53666268087826119</v>
      </c>
      <c r="BS32" s="14">
        <v>6.805404903943808</v>
      </c>
      <c r="BT32" s="14">
        <v>3.3124178182016046</v>
      </c>
      <c r="BU32" s="14">
        <v>0.26499342545612836</v>
      </c>
      <c r="BV32" s="2">
        <v>12.5</v>
      </c>
      <c r="BW32" s="2" t="s">
        <v>129</v>
      </c>
      <c r="BX32" s="49">
        <v>12</v>
      </c>
      <c r="BY32" s="47">
        <v>12.29853122638586</v>
      </c>
      <c r="BZ32" s="47">
        <v>12.29853122638586</v>
      </c>
      <c r="CA32" s="2" t="s">
        <v>119</v>
      </c>
      <c r="CB32" s="68"/>
      <c r="CC32" s="47"/>
      <c r="CD32" s="14"/>
      <c r="CE32" s="14"/>
      <c r="CF32" s="14"/>
      <c r="CH32" s="47"/>
      <c r="CM32" s="14"/>
    </row>
    <row r="33" spans="1:91" s="2" customFormat="1" x14ac:dyDescent="0.2">
      <c r="A33" s="25"/>
      <c r="I33" s="15"/>
      <c r="J33" s="16"/>
      <c r="K33" s="16"/>
      <c r="L33" s="16"/>
      <c r="M33" s="47"/>
      <c r="N33" s="47"/>
      <c r="O33" s="60"/>
      <c r="P33" s="60"/>
      <c r="Q33" s="47"/>
      <c r="R33" s="47"/>
      <c r="S33" s="60"/>
      <c r="T33" s="60"/>
      <c r="U33" s="14"/>
      <c r="V33" s="47"/>
      <c r="W33" s="60"/>
      <c r="X33" s="60"/>
      <c r="Y33" s="14"/>
      <c r="Z33" s="47"/>
      <c r="AA33" s="60"/>
      <c r="AB33" s="60"/>
      <c r="AC33" s="14"/>
      <c r="AD33" s="47"/>
      <c r="AE33" s="60"/>
      <c r="AF33" s="60"/>
      <c r="AG33" s="14"/>
      <c r="AH33" s="47"/>
      <c r="AI33" s="60"/>
      <c r="AJ33" s="60"/>
      <c r="AK33" s="14"/>
      <c r="AL33" s="47"/>
      <c r="AM33" s="60"/>
      <c r="AN33" s="60"/>
      <c r="AO33" s="14"/>
      <c r="AP33" s="47"/>
      <c r="AQ33" s="60"/>
      <c r="AR33" s="60"/>
      <c r="AS33" s="14"/>
      <c r="AU33" s="60"/>
      <c r="AV33" s="60"/>
      <c r="AW33" s="21"/>
      <c r="AX33" s="19"/>
      <c r="AY33" s="19"/>
      <c r="BJ33" s="41"/>
      <c r="BK33" s="41"/>
      <c r="BL33" s="41"/>
      <c r="CB33" s="67"/>
      <c r="CH33" s="47"/>
      <c r="CM33" s="14"/>
    </row>
    <row r="34" spans="1:91" s="2" customFormat="1" x14ac:dyDescent="0.2">
      <c r="A34" s="25" t="s">
        <v>55</v>
      </c>
      <c r="B34" s="2" t="s">
        <v>53</v>
      </c>
      <c r="D34" s="22"/>
      <c r="E34" s="22"/>
      <c r="F34" s="22"/>
      <c r="G34" s="22"/>
      <c r="H34" s="22"/>
      <c r="I34" s="15" t="s">
        <v>26</v>
      </c>
      <c r="J34" s="16">
        <v>1</v>
      </c>
      <c r="K34" s="16"/>
      <c r="L34" s="16">
        <v>50</v>
      </c>
      <c r="M34" s="47">
        <v>-0.74555244896648609</v>
      </c>
      <c r="N34" s="47"/>
      <c r="O34" s="60"/>
      <c r="P34" s="60"/>
      <c r="Q34" s="47">
        <v>0.78611448376389648</v>
      </c>
      <c r="R34" s="47"/>
      <c r="S34" s="60"/>
      <c r="T34" s="60"/>
      <c r="U34" s="14">
        <v>1.9130465593075368</v>
      </c>
      <c r="V34" s="47"/>
      <c r="W34" s="60"/>
      <c r="X34" s="60"/>
      <c r="Y34" s="14">
        <v>-0.33608472896416686</v>
      </c>
      <c r="Z34" s="47"/>
      <c r="AA34" s="60"/>
      <c r="AB34" s="60"/>
      <c r="AC34" s="14">
        <v>1.7102886774757464</v>
      </c>
      <c r="AD34" s="47"/>
      <c r="AE34" s="60"/>
      <c r="AF34" s="60"/>
      <c r="AG34" s="14">
        <v>0.13467654892339309</v>
      </c>
      <c r="AH34" s="47"/>
      <c r="AI34" s="60"/>
      <c r="AJ34" s="60"/>
      <c r="AK34" s="14">
        <v>0.32689000788049816</v>
      </c>
      <c r="AL34" s="47"/>
      <c r="AM34" s="60"/>
      <c r="AN34" s="60"/>
      <c r="AO34" s="14">
        <v>0.32425013106998635</v>
      </c>
      <c r="AP34" s="47"/>
      <c r="AQ34" s="60"/>
      <c r="AR34" s="60"/>
      <c r="AS34" s="65">
        <f t="shared" ref="AS34:AS40" si="3">AO34*1.0958+0.3331</f>
        <v>0.68841329362649106</v>
      </c>
      <c r="AU34" s="60"/>
      <c r="AV34" s="60"/>
      <c r="AW34" s="21"/>
      <c r="AX34" s="39"/>
      <c r="AY34" s="40"/>
      <c r="AZ34" s="29">
        <v>2.9768653182837701</v>
      </c>
      <c r="BA34" s="22"/>
      <c r="BB34" s="41"/>
      <c r="BC34" s="41"/>
      <c r="BD34" s="41"/>
      <c r="BG34" s="41"/>
      <c r="BH34" s="41"/>
      <c r="BI34" s="41"/>
      <c r="BJ34" s="41"/>
      <c r="BK34" s="41"/>
      <c r="BL34" s="41"/>
      <c r="BX34" s="2">
        <v>16.5</v>
      </c>
      <c r="BY34" s="47">
        <v>11.919359927987998</v>
      </c>
      <c r="BZ34" s="47">
        <v>11.919359927987998</v>
      </c>
      <c r="CB34" s="67"/>
      <c r="CH34" s="47"/>
      <c r="CM34" s="14"/>
    </row>
    <row r="35" spans="1:91" s="2" customFormat="1" x14ac:dyDescent="0.2">
      <c r="A35" s="25" t="s">
        <v>55</v>
      </c>
      <c r="B35" s="2" t="s">
        <v>53</v>
      </c>
      <c r="I35" s="15" t="s">
        <v>26</v>
      </c>
      <c r="J35" s="16">
        <v>1</v>
      </c>
      <c r="K35" s="16"/>
      <c r="L35" s="16">
        <v>50</v>
      </c>
      <c r="M35" s="47">
        <v>-0.76699342382967384</v>
      </c>
      <c r="N35" s="47"/>
      <c r="O35" s="60"/>
      <c r="P35" s="60"/>
      <c r="Q35" s="47">
        <v>0.72641684808492857</v>
      </c>
      <c r="R35" s="47"/>
      <c r="S35" s="60"/>
      <c r="T35" s="60"/>
      <c r="U35" s="14">
        <v>1.8922664832163156</v>
      </c>
      <c r="V35" s="47"/>
      <c r="W35" s="60"/>
      <c r="X35" s="60"/>
      <c r="Y35" s="14">
        <v>-0.39572918429809079</v>
      </c>
      <c r="Z35" s="47"/>
      <c r="AA35" s="60"/>
      <c r="AB35" s="60"/>
      <c r="AC35" s="14">
        <v>1.7728310430590588</v>
      </c>
      <c r="AD35" s="47"/>
      <c r="AE35" s="60"/>
      <c r="AF35" s="60"/>
      <c r="AG35" s="14">
        <v>0.3164814049657072</v>
      </c>
      <c r="AH35" s="47"/>
      <c r="AI35" s="60"/>
      <c r="AJ35" s="60"/>
      <c r="AK35" s="14">
        <v>0.24794077535825187</v>
      </c>
      <c r="AL35" s="47"/>
      <c r="AM35" s="60"/>
      <c r="AN35" s="60"/>
      <c r="AO35" s="14">
        <v>0.32611082361658217</v>
      </c>
      <c r="AP35" s="47"/>
      <c r="AQ35" s="60"/>
      <c r="AR35" s="60"/>
      <c r="AS35" s="65">
        <f t="shared" si="3"/>
        <v>0.69045224051905074</v>
      </c>
      <c r="AU35" s="60"/>
      <c r="AV35" s="60"/>
      <c r="AW35" s="21"/>
      <c r="AX35" s="19"/>
      <c r="AY35" s="19"/>
      <c r="AZ35" s="14">
        <v>2.9768653182837701</v>
      </c>
      <c r="BX35" s="2">
        <v>16.5</v>
      </c>
      <c r="BY35" s="47">
        <v>11.919359927987998</v>
      </c>
      <c r="BZ35" s="47">
        <v>11.919359927987998</v>
      </c>
      <c r="CB35" s="67"/>
      <c r="CH35" s="47"/>
      <c r="CM35" s="14"/>
    </row>
    <row r="36" spans="1:91" s="2" customFormat="1" x14ac:dyDescent="0.2">
      <c r="A36" s="25" t="s">
        <v>55</v>
      </c>
      <c r="B36" s="2" t="s">
        <v>53</v>
      </c>
      <c r="I36" s="15" t="s">
        <v>26</v>
      </c>
      <c r="J36" s="16">
        <v>1</v>
      </c>
      <c r="K36" s="16"/>
      <c r="L36" s="16">
        <v>50</v>
      </c>
      <c r="M36" s="47">
        <v>-0.76024476921007267</v>
      </c>
      <c r="N36" s="47"/>
      <c r="O36" s="60"/>
      <c r="P36" s="60"/>
      <c r="Q36" s="47">
        <v>0.73548304659096675</v>
      </c>
      <c r="R36" s="47"/>
      <c r="S36" s="60"/>
      <c r="T36" s="60"/>
      <c r="U36" s="14">
        <v>1.8991709737310751</v>
      </c>
      <c r="V36" s="47"/>
      <c r="W36" s="60"/>
      <c r="X36" s="60"/>
      <c r="Y36" s="14">
        <v>-0.38667887390555222</v>
      </c>
      <c r="Z36" s="47"/>
      <c r="AA36" s="60"/>
      <c r="AB36" s="60"/>
      <c r="AC36" s="14">
        <v>1.6645457831469812</v>
      </c>
      <c r="AD36" s="47"/>
      <c r="AE36" s="60"/>
      <c r="AF36" s="60"/>
      <c r="AG36" s="14">
        <v>0.19022697386342213</v>
      </c>
      <c r="AH36" s="47"/>
      <c r="AI36" s="60"/>
      <c r="AJ36" s="60"/>
      <c r="AK36" s="14">
        <v>0.24276058214253715</v>
      </c>
      <c r="AL36" s="47"/>
      <c r="AM36" s="60"/>
      <c r="AN36" s="60"/>
      <c r="AO36" s="14">
        <v>0.30504785118523614</v>
      </c>
      <c r="AP36" s="47"/>
      <c r="AQ36" s="60"/>
      <c r="AR36" s="60"/>
      <c r="AS36" s="65">
        <f t="shared" si="3"/>
        <v>0.66737143532878185</v>
      </c>
      <c r="AU36" s="60"/>
      <c r="AV36" s="60"/>
      <c r="AW36" s="21"/>
      <c r="AX36" s="19"/>
      <c r="AY36" s="19"/>
      <c r="AZ36" s="14">
        <v>2.9768653182837701</v>
      </c>
      <c r="BX36" s="2">
        <v>16.5</v>
      </c>
      <c r="BY36" s="47">
        <v>11.919359927987998</v>
      </c>
      <c r="BZ36" s="47">
        <v>11.919359927987998</v>
      </c>
      <c r="CB36" s="67"/>
      <c r="CH36" s="47"/>
      <c r="CM36" s="14"/>
    </row>
    <row r="37" spans="1:91" s="2" customFormat="1" x14ac:dyDescent="0.2">
      <c r="A37" s="25" t="s">
        <v>55</v>
      </c>
      <c r="B37" s="2" t="s">
        <v>53</v>
      </c>
      <c r="I37" s="15" t="s">
        <v>26</v>
      </c>
      <c r="J37" s="16">
        <v>1</v>
      </c>
      <c r="K37" s="16"/>
      <c r="L37" s="16">
        <v>50</v>
      </c>
      <c r="M37" s="47">
        <v>-0.82364713664646994</v>
      </c>
      <c r="N37" s="47"/>
      <c r="O37" s="60"/>
      <c r="P37" s="60"/>
      <c r="Q37" s="47">
        <v>0.78403536229055326</v>
      </c>
      <c r="R37" s="47"/>
      <c r="S37" s="60"/>
      <c r="T37" s="60"/>
      <c r="U37" s="14">
        <v>1.8293006418185374</v>
      </c>
      <c r="V37" s="47"/>
      <c r="W37" s="60"/>
      <c r="X37" s="60"/>
      <c r="Y37" s="14">
        <v>-0.33798899103962299</v>
      </c>
      <c r="Z37" s="47"/>
      <c r="AA37" s="60"/>
      <c r="AB37" s="60"/>
      <c r="AC37" s="14">
        <v>1.6734623561885931</v>
      </c>
      <c r="AD37" s="47"/>
      <c r="AE37" s="60"/>
      <c r="AF37" s="60"/>
      <c r="AG37" s="14">
        <v>0.10187668778847969</v>
      </c>
      <c r="AH37" s="47"/>
      <c r="AI37" s="60"/>
      <c r="AJ37" s="60"/>
      <c r="AK37" s="14">
        <v>0.2799928175689359</v>
      </c>
      <c r="AL37" s="47"/>
      <c r="AM37" s="60"/>
      <c r="AN37" s="60"/>
      <c r="AO37" s="14">
        <v>0.36004703731004617</v>
      </c>
      <c r="AP37" s="47"/>
      <c r="AQ37" s="60"/>
      <c r="AR37" s="60"/>
      <c r="AS37" s="65">
        <f t="shared" si="3"/>
        <v>0.72763954348434856</v>
      </c>
      <c r="AU37" s="60"/>
      <c r="AV37" s="60"/>
      <c r="AW37" s="21"/>
      <c r="AX37" s="19"/>
      <c r="AY37" s="19"/>
      <c r="AZ37" s="14">
        <v>2.9768653182837701</v>
      </c>
      <c r="BX37" s="2">
        <v>16.5</v>
      </c>
      <c r="BY37" s="47">
        <v>11.919359927987998</v>
      </c>
      <c r="BZ37" s="47">
        <v>11.919359927987998</v>
      </c>
      <c r="CB37" s="67"/>
      <c r="CH37" s="47"/>
      <c r="CM37" s="14"/>
    </row>
    <row r="38" spans="1:91" s="2" customFormat="1" x14ac:dyDescent="0.2">
      <c r="A38" s="25" t="s">
        <v>55</v>
      </c>
      <c r="B38" s="2" t="s">
        <v>53</v>
      </c>
      <c r="I38" s="15" t="s">
        <v>26</v>
      </c>
      <c r="J38" s="16">
        <v>1</v>
      </c>
      <c r="K38" s="16"/>
      <c r="L38" s="16">
        <v>50</v>
      </c>
      <c r="M38" s="47">
        <v>-0.80865574023010345</v>
      </c>
      <c r="N38" s="47"/>
      <c r="O38" s="60"/>
      <c r="P38" s="60"/>
      <c r="Q38" s="47">
        <v>0.77222451539574266</v>
      </c>
      <c r="R38" s="47"/>
      <c r="S38" s="60"/>
      <c r="T38" s="60"/>
      <c r="U38" s="14">
        <v>1.8458337541550593</v>
      </c>
      <c r="V38" s="47"/>
      <c r="W38" s="60"/>
      <c r="X38" s="60"/>
      <c r="Y38" s="14">
        <v>-0.34983233655607648</v>
      </c>
      <c r="Z38" s="47"/>
      <c r="AA38" s="60"/>
      <c r="AB38" s="60"/>
      <c r="AC38" s="14">
        <v>1.476975774586109</v>
      </c>
      <c r="AD38" s="47"/>
      <c r="AE38" s="60"/>
      <c r="AF38" s="60"/>
      <c r="AG38" s="14">
        <v>-7.065178541665329E-2</v>
      </c>
      <c r="AH38" s="47"/>
      <c r="AI38" s="60"/>
      <c r="AJ38" s="60"/>
      <c r="AK38" s="14">
        <v>0.25347067042197358</v>
      </c>
      <c r="AL38" s="47"/>
      <c r="AM38" s="60"/>
      <c r="AN38" s="60"/>
      <c r="AO38" s="14">
        <v>0.32964293049994597</v>
      </c>
      <c r="AP38" s="47"/>
      <c r="AQ38" s="60"/>
      <c r="AR38" s="60"/>
      <c r="AS38" s="65">
        <f t="shared" si="3"/>
        <v>0.69432272324184086</v>
      </c>
      <c r="AU38" s="60"/>
      <c r="AV38" s="60"/>
      <c r="AW38" s="21"/>
      <c r="AX38" s="19"/>
      <c r="AY38" s="19"/>
      <c r="AZ38" s="14">
        <v>2.9768653182837701</v>
      </c>
      <c r="BX38" s="2">
        <v>16.5</v>
      </c>
      <c r="BY38" s="47">
        <v>11.919359927987998</v>
      </c>
      <c r="BZ38" s="47">
        <v>11.919359927987998</v>
      </c>
      <c r="CB38" s="67"/>
      <c r="CH38" s="47"/>
      <c r="CM38" s="14"/>
    </row>
    <row r="39" spans="1:91" s="2" customFormat="1" x14ac:dyDescent="0.2">
      <c r="A39" s="25" t="s">
        <v>55</v>
      </c>
      <c r="B39" s="2" t="s">
        <v>53</v>
      </c>
      <c r="I39" s="15" t="s">
        <v>26</v>
      </c>
      <c r="J39" s="16">
        <v>1</v>
      </c>
      <c r="K39" s="16"/>
      <c r="L39" s="16">
        <v>50</v>
      </c>
      <c r="M39" s="47">
        <v>-0.77103960941765304</v>
      </c>
      <c r="N39" s="47"/>
      <c r="O39" s="60"/>
      <c r="P39" s="60"/>
      <c r="Q39" s="47">
        <v>0.82517233440152526</v>
      </c>
      <c r="R39" s="47"/>
      <c r="S39" s="60"/>
      <c r="T39" s="60"/>
      <c r="U39" s="14">
        <v>1.88422816546552</v>
      </c>
      <c r="V39" s="47"/>
      <c r="W39" s="60"/>
      <c r="X39" s="60"/>
      <c r="Y39" s="14">
        <v>-0.29697328702742709</v>
      </c>
      <c r="Z39" s="47"/>
      <c r="AA39" s="60"/>
      <c r="AB39" s="60"/>
      <c r="AC39" s="14">
        <v>1.624381487264015</v>
      </c>
      <c r="AD39" s="47"/>
      <c r="AE39" s="60"/>
      <c r="AF39" s="60"/>
      <c r="AG39" s="14">
        <v>-2.9250612055942149E-2</v>
      </c>
      <c r="AH39" s="47"/>
      <c r="AI39" s="60"/>
      <c r="AJ39" s="60"/>
      <c r="AK39" s="14">
        <v>0.3355084937471664</v>
      </c>
      <c r="AL39" s="47"/>
      <c r="AM39" s="60"/>
      <c r="AN39" s="60"/>
      <c r="AO39" s="14">
        <v>0.32080338901696592</v>
      </c>
      <c r="AP39" s="47"/>
      <c r="AQ39" s="60"/>
      <c r="AR39" s="60"/>
      <c r="AS39" s="65">
        <f t="shared" si="3"/>
        <v>0.68463635368479125</v>
      </c>
      <c r="AU39" s="60"/>
      <c r="AV39" s="60"/>
      <c r="AW39" s="21"/>
      <c r="AX39" s="19"/>
      <c r="AY39" s="19"/>
      <c r="AZ39" s="14">
        <v>2.9768653182837701</v>
      </c>
      <c r="BX39" s="2">
        <v>16.5</v>
      </c>
      <c r="BY39" s="47">
        <v>11.919359927987998</v>
      </c>
      <c r="BZ39" s="47">
        <v>11.919359927987998</v>
      </c>
      <c r="CB39" s="67"/>
      <c r="CH39" s="47"/>
      <c r="CM39" s="14"/>
    </row>
    <row r="40" spans="1:91" s="2" customFormat="1" x14ac:dyDescent="0.2">
      <c r="A40" s="25" t="s">
        <v>55</v>
      </c>
      <c r="B40" s="2" t="s">
        <v>53</v>
      </c>
      <c r="C40" s="2" t="s">
        <v>75</v>
      </c>
      <c r="D40" s="46">
        <v>-10.199999999999999</v>
      </c>
      <c r="E40" s="46">
        <v>37.799999999999997</v>
      </c>
      <c r="F40" s="2">
        <v>3100</v>
      </c>
      <c r="G40" s="2" t="s">
        <v>74</v>
      </c>
      <c r="H40" s="2" t="s">
        <v>80</v>
      </c>
      <c r="I40" s="15" t="s">
        <v>26</v>
      </c>
      <c r="J40" s="16">
        <v>1</v>
      </c>
      <c r="K40" s="16">
        <v>7</v>
      </c>
      <c r="L40" s="16">
        <v>50</v>
      </c>
      <c r="M40" s="47">
        <v>-0.73021820475055632</v>
      </c>
      <c r="N40" s="47">
        <f>AVERAGE(M34:M40)</f>
        <v>-0.77233590472157354</v>
      </c>
      <c r="O40" s="47">
        <f>STDEV(M34:M40)</f>
        <v>3.3215571568174881E-2</v>
      </c>
      <c r="P40" s="47">
        <f>O40/SQRT($K40)</f>
        <v>1.2554306003465489E-2</v>
      </c>
      <c r="Q40" s="47">
        <v>0.73950538465254267</v>
      </c>
      <c r="R40" s="47">
        <f>AVERAGE(Q34:Q40)</f>
        <v>0.76699313931145086</v>
      </c>
      <c r="S40" s="47">
        <f>STDEV(Q34:Q40)</f>
        <v>3.5268369265637402E-2</v>
      </c>
      <c r="T40" s="47">
        <f>S40/SQRT($K40)</f>
        <v>1.3330190603381467E-2</v>
      </c>
      <c r="U40" s="14">
        <v>1.9312497768266226</v>
      </c>
      <c r="V40" s="47">
        <f>AVERAGE(U34:U40)</f>
        <v>1.8850137649315237</v>
      </c>
      <c r="W40" s="47">
        <f>STDEV(U34:U40)</f>
        <v>3.6093114158547907E-2</v>
      </c>
      <c r="X40" s="47">
        <f>W40/SQRT($K40)</f>
        <v>1.3641914872197437E-2</v>
      </c>
      <c r="Y40" s="14">
        <v>-0.38272404934355109</v>
      </c>
      <c r="Z40" s="47">
        <f>AVERAGE(Y34:Y40)</f>
        <v>-0.35514449301921253</v>
      </c>
      <c r="AA40" s="47">
        <f>STDEV(Y34:Y40)</f>
        <v>3.5288950909992706E-2</v>
      </c>
      <c r="AB40" s="47">
        <f>AA40/SQRT($K40)</f>
        <v>1.3337969733743881E-2</v>
      </c>
      <c r="AC40" s="14">
        <v>2.3301236189118004</v>
      </c>
      <c r="AD40" s="47">
        <f>AVERAGE(AC34:AC40)</f>
        <v>1.7503726772331862</v>
      </c>
      <c r="AE40" s="47">
        <f>STDEV(AC34:AC40)</f>
        <v>0.2714539123460577</v>
      </c>
      <c r="AF40" s="47">
        <f>AE40/SQRT($K40)</f>
        <v>0.10259993492617066</v>
      </c>
      <c r="AG40" s="14">
        <v>0.84691527138734679</v>
      </c>
      <c r="AH40" s="47">
        <f>AVERAGE(AG34:AG40)</f>
        <v>0.21289635563653622</v>
      </c>
      <c r="AI40" s="47">
        <f>STDEV(AG34:AG40)</f>
        <v>0.30841048293712153</v>
      </c>
      <c r="AJ40" s="47">
        <f>AI40/SQRT($K40)</f>
        <v>0.1165682056538504</v>
      </c>
      <c r="AK40" s="14">
        <v>0.29093689318468452</v>
      </c>
      <c r="AL40" s="47">
        <f>AVERAGE(AK34:AK40)</f>
        <v>0.28250003432914966</v>
      </c>
      <c r="AM40" s="47">
        <f>STDEV(AK34:AK40)</f>
        <v>3.7581253426313514E-2</v>
      </c>
      <c r="AN40" s="47">
        <f>AM40/SQRT($K40)</f>
        <v>1.4204378646302801E-2</v>
      </c>
      <c r="AO40" s="14">
        <v>0.31825948271829718</v>
      </c>
      <c r="AP40" s="47">
        <f>AVERAGE(AO34:AO40)</f>
        <v>0.32630880648815141</v>
      </c>
      <c r="AQ40" s="47">
        <f>STDEV(AO34:AO40)</f>
        <v>1.6836425782059572E-2</v>
      </c>
      <c r="AR40" s="47">
        <f>AQ40/SQRT($K40)</f>
        <v>6.3635707980751119E-3</v>
      </c>
      <c r="AS40" s="65">
        <f t="shared" si="3"/>
        <v>0.6818487411627101</v>
      </c>
      <c r="AT40" s="17">
        <f>AVERAGE(AS34:AS40)</f>
        <v>0.69066919014971628</v>
      </c>
      <c r="AU40" s="47">
        <f>STDEV(AS34:AS40)</f>
        <v>1.8449355371980853E-2</v>
      </c>
      <c r="AV40" s="47">
        <f>AU40/SQRT($K40)</f>
        <v>6.9732008805306984E-3</v>
      </c>
      <c r="AW40" s="13">
        <f>_xlfn.CONFIDENCE.T(0.05,AU40,K40)</f>
        <v>1.7062807874985104E-2</v>
      </c>
      <c r="AX40" s="44">
        <f>SQRT(($BE$2/(AT40-$BF$2)))-273.15</f>
        <v>15.749351019045719</v>
      </c>
      <c r="AY40" s="45">
        <f>(ABS(AX40-(SQRT($BE$2/(ABS(AT40-AV40)-$BF$2))-273.15)))</f>
        <v>1.8958195892777781</v>
      </c>
      <c r="AZ40" s="14">
        <v>2.9768653182837701</v>
      </c>
      <c r="BA40" s="14">
        <v>0.23814922546270162</v>
      </c>
      <c r="BB40" s="46">
        <v>17.447973076657405</v>
      </c>
      <c r="BC40" s="46">
        <v>19.332999070041645</v>
      </c>
      <c r="BD40" s="46">
        <v>1.3958378461325924</v>
      </c>
      <c r="BG40" s="47">
        <v>0.99562232824591934</v>
      </c>
      <c r="BH40" s="47">
        <v>0.8269428985071432</v>
      </c>
      <c r="BI40" s="47">
        <v>1.2008696448087202</v>
      </c>
      <c r="BJ40" s="47">
        <v>2.0543117313966293</v>
      </c>
      <c r="BK40" s="47">
        <v>0.34895946153314811</v>
      </c>
      <c r="BL40" s="47">
        <v>1.8841555774761094</v>
      </c>
      <c r="BM40" s="47">
        <v>0.4705802454551673</v>
      </c>
      <c r="BN40" s="14" t="s">
        <v>143</v>
      </c>
      <c r="BO40" s="14">
        <v>9.9502549683415611E-2</v>
      </c>
      <c r="BP40" s="14">
        <v>3.3517679397354012E-2</v>
      </c>
      <c r="BQ40" s="14">
        <v>5.9815594815023944E-3</v>
      </c>
      <c r="BR40" s="14">
        <v>6.0114635258430547E-2</v>
      </c>
      <c r="BS40" s="14">
        <v>7.4586808764439425</v>
      </c>
      <c r="BT40" s="14">
        <v>2.9768653182837701</v>
      </c>
      <c r="BU40" s="14">
        <v>0.23814922546270162</v>
      </c>
      <c r="BV40" s="2">
        <v>17.600000000000001</v>
      </c>
      <c r="BW40" s="2" t="s">
        <v>130</v>
      </c>
      <c r="BX40" s="2">
        <v>16.5</v>
      </c>
      <c r="BY40" s="47">
        <v>11.919359927987998</v>
      </c>
      <c r="BZ40" s="47">
        <v>11.919359927987998</v>
      </c>
      <c r="CA40" s="2" t="s">
        <v>120</v>
      </c>
      <c r="CB40" s="68"/>
      <c r="CC40" s="47"/>
      <c r="CD40" s="14"/>
      <c r="CE40" s="14"/>
      <c r="CF40" s="14"/>
      <c r="CH40" s="47"/>
      <c r="CM40" s="14"/>
    </row>
    <row r="41" spans="1:91" s="2" customFormat="1" x14ac:dyDescent="0.2">
      <c r="A41" s="25"/>
      <c r="D41" s="46"/>
      <c r="E41" s="46"/>
      <c r="I41" s="15"/>
      <c r="J41" s="16"/>
      <c r="K41" s="16"/>
      <c r="L41" s="16"/>
      <c r="M41" s="47"/>
      <c r="N41" s="47"/>
      <c r="O41" s="60"/>
      <c r="P41" s="60"/>
      <c r="Q41" s="47"/>
      <c r="R41" s="47"/>
      <c r="S41" s="60"/>
      <c r="T41" s="60"/>
      <c r="U41" s="14"/>
      <c r="V41" s="47"/>
      <c r="W41" s="60"/>
      <c r="X41" s="60"/>
      <c r="Y41" s="14"/>
      <c r="Z41" s="47"/>
      <c r="AA41" s="60"/>
      <c r="AB41" s="60"/>
      <c r="AC41" s="14"/>
      <c r="AD41" s="47"/>
      <c r="AE41" s="60"/>
      <c r="AF41" s="60"/>
      <c r="AG41" s="14"/>
      <c r="AH41" s="47"/>
      <c r="AI41" s="60"/>
      <c r="AJ41" s="60"/>
      <c r="AK41" s="14"/>
      <c r="AL41" s="47"/>
      <c r="AM41" s="60"/>
      <c r="AN41" s="60"/>
      <c r="AO41" s="14"/>
      <c r="AP41" s="47"/>
      <c r="AQ41" s="60"/>
      <c r="AR41" s="60"/>
      <c r="AS41" s="14"/>
      <c r="AU41" s="60"/>
      <c r="AV41" s="60"/>
      <c r="AW41" s="17"/>
      <c r="AX41" s="44"/>
      <c r="AY41" s="45"/>
      <c r="AZ41" s="14"/>
      <c r="BA41" s="14"/>
      <c r="BB41" s="46"/>
      <c r="BC41" s="46"/>
      <c r="BD41" s="46"/>
      <c r="BG41" s="47"/>
      <c r="BH41" s="47"/>
      <c r="BI41" s="47"/>
      <c r="BJ41" s="47"/>
      <c r="BK41" s="47"/>
      <c r="BL41" s="47"/>
      <c r="BM41" s="47"/>
      <c r="CB41" s="67"/>
      <c r="CH41" s="47"/>
      <c r="CM41" s="14"/>
    </row>
    <row r="42" spans="1:91" s="2" customFormat="1" x14ac:dyDescent="0.2">
      <c r="A42" s="25" t="s">
        <v>55</v>
      </c>
      <c r="B42" s="2" t="s">
        <v>53</v>
      </c>
      <c r="D42" s="22"/>
      <c r="E42" s="22"/>
      <c r="F42" s="22"/>
      <c r="G42" s="22"/>
      <c r="H42" s="22"/>
      <c r="I42" s="15" t="s">
        <v>26</v>
      </c>
      <c r="J42" s="16">
        <v>1</v>
      </c>
      <c r="K42" s="16"/>
      <c r="L42" s="16">
        <v>50</v>
      </c>
      <c r="M42" s="47">
        <v>-0.97549966624239803</v>
      </c>
      <c r="N42" s="47"/>
      <c r="O42" s="60"/>
      <c r="P42" s="60"/>
      <c r="Q42" s="47">
        <v>0.70830373084545917</v>
      </c>
      <c r="R42" s="47"/>
      <c r="S42" s="60"/>
      <c r="T42" s="60"/>
      <c r="U42" s="14">
        <v>1.6691419882924119</v>
      </c>
      <c r="V42" s="47"/>
      <c r="W42" s="60"/>
      <c r="X42" s="60"/>
      <c r="Y42" s="14">
        <v>-0.41337434271400753</v>
      </c>
      <c r="Z42" s="47"/>
      <c r="AA42" s="60"/>
      <c r="AB42" s="60"/>
      <c r="AC42" s="14">
        <v>1.2202713630286854</v>
      </c>
      <c r="AD42" s="47"/>
      <c r="AE42" s="60"/>
      <c r="AF42" s="60"/>
      <c r="AG42" s="14">
        <v>-0.19956546850932733</v>
      </c>
      <c r="AH42" s="47"/>
      <c r="AI42" s="60"/>
      <c r="AJ42" s="60"/>
      <c r="AK42" s="14">
        <v>-1.2412783547383066E-2</v>
      </c>
      <c r="AL42" s="47"/>
      <c r="AM42" s="60"/>
      <c r="AN42" s="60"/>
      <c r="AO42" s="14">
        <v>0.2988625338874451</v>
      </c>
      <c r="AP42" s="47"/>
      <c r="AQ42" s="60"/>
      <c r="AR42" s="60"/>
      <c r="AS42" s="65">
        <f t="shared" ref="AS42:AS52" si="4">AO42*1.0958+0.3331</f>
        <v>0.66059356463386232</v>
      </c>
      <c r="AT42" s="17"/>
      <c r="AU42" s="60"/>
      <c r="AV42" s="60"/>
      <c r="AW42" s="21"/>
      <c r="AX42" s="39"/>
      <c r="AY42" s="40"/>
      <c r="AZ42" s="29">
        <v>3.85521598507236</v>
      </c>
      <c r="BA42" s="22"/>
      <c r="BB42" s="41"/>
      <c r="BC42" s="42"/>
      <c r="BD42" s="41"/>
      <c r="BG42" s="41"/>
      <c r="BH42" s="41"/>
      <c r="BI42" s="41"/>
      <c r="BJ42" s="41"/>
      <c r="BK42" s="41"/>
      <c r="BL42" s="41"/>
      <c r="BX42" s="2">
        <v>18.3</v>
      </c>
      <c r="BY42" s="47">
        <v>11.772586243833041</v>
      </c>
      <c r="BZ42" s="47">
        <v>11.772586243833041</v>
      </c>
      <c r="CB42" s="67"/>
      <c r="CH42" s="47"/>
      <c r="CM42" s="14"/>
    </row>
    <row r="43" spans="1:91" s="2" customFormat="1" x14ac:dyDescent="0.2">
      <c r="A43" s="25" t="s">
        <v>55</v>
      </c>
      <c r="B43" s="2" t="s">
        <v>53</v>
      </c>
      <c r="I43" s="15" t="s">
        <v>26</v>
      </c>
      <c r="J43" s="16">
        <v>1</v>
      </c>
      <c r="K43" s="16"/>
      <c r="L43" s="16">
        <v>50</v>
      </c>
      <c r="M43" s="47">
        <v>-1.0363355059632322</v>
      </c>
      <c r="N43" s="47"/>
      <c r="O43" s="60"/>
      <c r="P43" s="60"/>
      <c r="Q43" s="47">
        <v>0.78737509616233825</v>
      </c>
      <c r="R43" s="47"/>
      <c r="S43" s="60"/>
      <c r="T43" s="60"/>
      <c r="U43" s="14">
        <v>1.6008844808438236</v>
      </c>
      <c r="V43" s="47"/>
      <c r="W43" s="60"/>
      <c r="X43" s="60"/>
      <c r="Y43" s="14">
        <v>-0.33417382074851787</v>
      </c>
      <c r="Z43" s="47"/>
      <c r="AA43" s="60"/>
      <c r="AB43" s="60"/>
      <c r="AC43" s="14">
        <v>1.5441002561870365</v>
      </c>
      <c r="AD43" s="47"/>
      <c r="AE43" s="60"/>
      <c r="AF43" s="60"/>
      <c r="AG43" s="14">
        <v>-3.4422689668134332E-2</v>
      </c>
      <c r="AH43" s="47"/>
      <c r="AI43" s="60"/>
      <c r="AJ43" s="60"/>
      <c r="AK43" s="14">
        <v>4.218866689253975E-2</v>
      </c>
      <c r="AL43" s="47"/>
      <c r="AM43" s="60"/>
      <c r="AN43" s="60"/>
      <c r="AO43" s="14">
        <v>0.33862606267481832</v>
      </c>
      <c r="AP43" s="47"/>
      <c r="AQ43" s="60"/>
      <c r="AR43" s="60"/>
      <c r="AS43" s="65">
        <f t="shared" si="4"/>
        <v>0.70416643947906588</v>
      </c>
      <c r="AT43" s="19"/>
      <c r="AU43" s="60"/>
      <c r="AV43" s="60"/>
      <c r="AW43" s="21"/>
      <c r="AX43" s="19"/>
      <c r="AY43" s="19"/>
      <c r="AZ43" s="14">
        <v>3.85521598507236</v>
      </c>
      <c r="BX43" s="2">
        <v>18.3</v>
      </c>
      <c r="BY43" s="47">
        <v>11.772586243833041</v>
      </c>
      <c r="BZ43" s="47">
        <v>11.772586243833041</v>
      </c>
      <c r="CB43" s="67"/>
      <c r="CH43" s="47"/>
      <c r="CM43" s="14"/>
    </row>
    <row r="44" spans="1:91" s="2" customFormat="1" x14ac:dyDescent="0.2">
      <c r="A44" s="25" t="s">
        <v>55</v>
      </c>
      <c r="B44" s="2" t="s">
        <v>53</v>
      </c>
      <c r="I44" s="15" t="s">
        <v>26</v>
      </c>
      <c r="J44" s="16">
        <v>1</v>
      </c>
      <c r="K44" s="16"/>
      <c r="L44" s="16">
        <v>50</v>
      </c>
      <c r="M44" s="47">
        <v>-1.0353183771271164</v>
      </c>
      <c r="N44" s="47"/>
      <c r="O44" s="60"/>
      <c r="P44" s="60"/>
      <c r="Q44" s="47">
        <v>0.763410527357123</v>
      </c>
      <c r="R44" s="47"/>
      <c r="S44" s="60"/>
      <c r="T44" s="60"/>
      <c r="U44" s="14">
        <v>1.6028729497656875</v>
      </c>
      <c r="V44" s="47"/>
      <c r="W44" s="60"/>
      <c r="X44" s="60"/>
      <c r="Y44" s="14">
        <v>-0.3581385681420528</v>
      </c>
      <c r="Z44" s="47"/>
      <c r="AA44" s="60"/>
      <c r="AB44" s="60"/>
      <c r="AC44" s="14">
        <v>1.3571822557570945</v>
      </c>
      <c r="AD44" s="47"/>
      <c r="AE44" s="60"/>
      <c r="AF44" s="60"/>
      <c r="AG44" s="14">
        <v>-0.17317609789314903</v>
      </c>
      <c r="AH44" s="47"/>
      <c r="AI44" s="60"/>
      <c r="AJ44" s="60"/>
      <c r="AK44" s="14">
        <v>-1.3056451888426857E-2</v>
      </c>
      <c r="AL44" s="47"/>
      <c r="AM44" s="60"/>
      <c r="AN44" s="60"/>
      <c r="AO44" s="14">
        <v>0.30586063017112863</v>
      </c>
      <c r="AP44" s="47"/>
      <c r="AQ44" s="60"/>
      <c r="AR44" s="60"/>
      <c r="AS44" s="65">
        <f t="shared" si="4"/>
        <v>0.66826207854152275</v>
      </c>
      <c r="AT44" s="19"/>
      <c r="AU44" s="60"/>
      <c r="AV44" s="60"/>
      <c r="AW44" s="21"/>
      <c r="AX44" s="19"/>
      <c r="AY44" s="19"/>
      <c r="AZ44" s="14">
        <v>3.85521598507236</v>
      </c>
      <c r="BX44" s="2">
        <v>18.3</v>
      </c>
      <c r="BY44" s="47">
        <v>11.772586243833041</v>
      </c>
      <c r="BZ44" s="47">
        <v>11.772586243833041</v>
      </c>
      <c r="CB44" s="67"/>
      <c r="CH44" s="47"/>
      <c r="CM44" s="14"/>
    </row>
    <row r="45" spans="1:91" s="2" customFormat="1" x14ac:dyDescent="0.2">
      <c r="A45" s="25" t="s">
        <v>55</v>
      </c>
      <c r="B45" s="2" t="s">
        <v>53</v>
      </c>
      <c r="I45" s="15" t="s">
        <v>26</v>
      </c>
      <c r="J45" s="16">
        <v>1</v>
      </c>
      <c r="K45" s="16"/>
      <c r="L45" s="16">
        <v>50</v>
      </c>
      <c r="M45" s="47">
        <v>-0.96563256772346728</v>
      </c>
      <c r="N45" s="47"/>
      <c r="O45" s="60"/>
      <c r="P45" s="60"/>
      <c r="Q45" s="47">
        <v>0.84973780759045969</v>
      </c>
      <c r="R45" s="47"/>
      <c r="S45" s="60"/>
      <c r="T45" s="60"/>
      <c r="U45" s="14">
        <v>1.6744406552213438</v>
      </c>
      <c r="V45" s="47"/>
      <c r="W45" s="60"/>
      <c r="X45" s="60"/>
      <c r="Y45" s="14">
        <v>-0.27197470901563747</v>
      </c>
      <c r="Z45" s="47"/>
      <c r="AA45" s="60"/>
      <c r="AB45" s="60"/>
      <c r="AC45" s="14">
        <v>1.7313051213930508</v>
      </c>
      <c r="AD45" s="47"/>
      <c r="AE45" s="60"/>
      <c r="AF45" s="60"/>
      <c r="AG45" s="14">
        <v>2.796174440221344E-2</v>
      </c>
      <c r="AH45" s="47"/>
      <c r="AI45" s="60"/>
      <c r="AJ45" s="60"/>
      <c r="AK45" s="14">
        <v>0.19532053871160193</v>
      </c>
      <c r="AL45" s="47"/>
      <c r="AM45" s="60"/>
      <c r="AN45" s="60"/>
      <c r="AO45" s="14">
        <v>0.35747373291436513</v>
      </c>
      <c r="AP45" s="47"/>
      <c r="AQ45" s="60"/>
      <c r="AR45" s="60"/>
      <c r="AS45" s="65">
        <f t="shared" si="4"/>
        <v>0.72481971652756139</v>
      </c>
      <c r="AT45" s="19"/>
      <c r="AU45" s="60"/>
      <c r="AV45" s="60"/>
      <c r="AW45" s="21"/>
      <c r="AX45" s="19"/>
      <c r="AY45" s="19"/>
      <c r="AZ45" s="14">
        <v>3.85521598507236</v>
      </c>
      <c r="BX45" s="2">
        <v>18.3</v>
      </c>
      <c r="BY45" s="47">
        <v>11.772586243833041</v>
      </c>
      <c r="BZ45" s="47">
        <v>11.772586243833041</v>
      </c>
      <c r="CB45" s="67"/>
      <c r="CH45" s="47"/>
      <c r="CM45" s="14"/>
    </row>
    <row r="46" spans="1:91" s="2" customFormat="1" x14ac:dyDescent="0.2">
      <c r="A46" s="25" t="s">
        <v>55</v>
      </c>
      <c r="B46" s="2" t="s">
        <v>53</v>
      </c>
      <c r="I46" s="15" t="s">
        <v>26</v>
      </c>
      <c r="J46" s="16">
        <v>1</v>
      </c>
      <c r="K46" s="16"/>
      <c r="L46" s="16">
        <v>50</v>
      </c>
      <c r="M46" s="47">
        <v>-1.0265737864737472</v>
      </c>
      <c r="N46" s="47"/>
      <c r="O46" s="60"/>
      <c r="P46" s="60"/>
      <c r="Q46" s="47">
        <v>0.79186475475402174</v>
      </c>
      <c r="R46" s="47"/>
      <c r="S46" s="60"/>
      <c r="T46" s="60"/>
      <c r="U46" s="14">
        <v>1.611194322994808</v>
      </c>
      <c r="V46" s="47"/>
      <c r="W46" s="60"/>
      <c r="X46" s="60"/>
      <c r="Y46" s="14">
        <v>-0.32970638934895646</v>
      </c>
      <c r="Z46" s="47"/>
      <c r="AA46" s="60"/>
      <c r="AB46" s="60"/>
      <c r="AC46" s="14">
        <v>1.596831466519566</v>
      </c>
      <c r="AD46" s="47"/>
      <c r="AE46" s="60"/>
      <c r="AF46" s="60"/>
      <c r="AG46" s="14">
        <v>9.2626228841152791E-3</v>
      </c>
      <c r="AH46" s="47"/>
      <c r="AI46" s="60"/>
      <c r="AJ46" s="60"/>
      <c r="AK46" s="14">
        <v>7.2930320462474829E-2</v>
      </c>
      <c r="AL46" s="47"/>
      <c r="AM46" s="60"/>
      <c r="AN46" s="60"/>
      <c r="AO46" s="14">
        <v>0.35487550636129073</v>
      </c>
      <c r="AP46" s="47"/>
      <c r="AQ46" s="60"/>
      <c r="AR46" s="60"/>
      <c r="AS46" s="65">
        <f t="shared" si="4"/>
        <v>0.7219725798707024</v>
      </c>
      <c r="AT46" s="19"/>
      <c r="AU46" s="60"/>
      <c r="AV46" s="60"/>
      <c r="AW46" s="21"/>
      <c r="AX46" s="19"/>
      <c r="AY46" s="19"/>
      <c r="AZ46" s="14">
        <v>3.85521598507236</v>
      </c>
      <c r="BX46" s="2">
        <v>18.3</v>
      </c>
      <c r="BY46" s="47">
        <v>11.772586243833041</v>
      </c>
      <c r="BZ46" s="47">
        <v>11.772586243833041</v>
      </c>
      <c r="CB46" s="67"/>
      <c r="CH46" s="47"/>
      <c r="CM46" s="14"/>
    </row>
    <row r="47" spans="1:91" s="2" customFormat="1" x14ac:dyDescent="0.2">
      <c r="A47" s="25" t="s">
        <v>55</v>
      </c>
      <c r="B47" s="2" t="s">
        <v>53</v>
      </c>
      <c r="I47" s="15" t="s">
        <v>26</v>
      </c>
      <c r="J47" s="16">
        <v>1</v>
      </c>
      <c r="K47" s="16"/>
      <c r="L47" s="16">
        <v>50</v>
      </c>
      <c r="M47" s="47">
        <v>-1.010276053936485</v>
      </c>
      <c r="N47" s="47"/>
      <c r="O47" s="60"/>
      <c r="P47" s="60"/>
      <c r="Q47" s="47">
        <v>0.78186201466368677</v>
      </c>
      <c r="R47" s="47"/>
      <c r="S47" s="60"/>
      <c r="T47" s="60"/>
      <c r="U47" s="14">
        <v>1.6290619472540531</v>
      </c>
      <c r="V47" s="47"/>
      <c r="W47" s="60"/>
      <c r="X47" s="60"/>
      <c r="Y47" s="14">
        <v>-0.33974470817169333</v>
      </c>
      <c r="Z47" s="47"/>
      <c r="AA47" s="60"/>
      <c r="AB47" s="60"/>
      <c r="AC47" s="14">
        <v>1.6760783664323542</v>
      </c>
      <c r="AD47" s="47"/>
      <c r="AE47" s="60"/>
      <c r="AF47" s="60"/>
      <c r="AG47" s="14">
        <v>0.10837368082525223</v>
      </c>
      <c r="AH47" s="47"/>
      <c r="AI47" s="60"/>
      <c r="AJ47" s="60"/>
      <c r="AK47" s="14">
        <v>-2.2317047764772169E-2</v>
      </c>
      <c r="AL47" s="47"/>
      <c r="AM47" s="60"/>
      <c r="AN47" s="60"/>
      <c r="AO47" s="14">
        <v>0.25260122714512723</v>
      </c>
      <c r="AP47" s="47"/>
      <c r="AQ47" s="60"/>
      <c r="AR47" s="60"/>
      <c r="AS47" s="65">
        <f t="shared" si="4"/>
        <v>0.60990042470563044</v>
      </c>
      <c r="AT47" s="19"/>
      <c r="AU47" s="60"/>
      <c r="AV47" s="60"/>
      <c r="AW47" s="21"/>
      <c r="AX47" s="19"/>
      <c r="AY47" s="19"/>
      <c r="AZ47" s="14">
        <v>3.85521598507236</v>
      </c>
      <c r="BX47" s="2">
        <v>18.3</v>
      </c>
      <c r="BY47" s="47">
        <v>11.772586243833041</v>
      </c>
      <c r="BZ47" s="47">
        <v>11.772586243833041</v>
      </c>
      <c r="CB47" s="67"/>
      <c r="CH47" s="47"/>
      <c r="CM47" s="14"/>
    </row>
    <row r="48" spans="1:91" s="2" customFormat="1" x14ac:dyDescent="0.2">
      <c r="A48" s="25" t="s">
        <v>55</v>
      </c>
      <c r="B48" s="2" t="s">
        <v>53</v>
      </c>
      <c r="I48" s="15" t="s">
        <v>27</v>
      </c>
      <c r="J48" s="16">
        <v>1</v>
      </c>
      <c r="K48" s="16"/>
      <c r="L48" s="16">
        <v>52</v>
      </c>
      <c r="M48" s="47">
        <v>-0.93890148888248082</v>
      </c>
      <c r="N48" s="47"/>
      <c r="O48" s="60"/>
      <c r="P48" s="60"/>
      <c r="Q48" s="47">
        <v>0.73296799612373376</v>
      </c>
      <c r="R48" s="47"/>
      <c r="S48" s="60"/>
      <c r="T48" s="60"/>
      <c r="U48" s="14">
        <v>1.7075021034462261</v>
      </c>
      <c r="V48" s="47"/>
      <c r="W48" s="60"/>
      <c r="X48" s="60"/>
      <c r="Y48" s="14">
        <v>-0.38879409571856627</v>
      </c>
      <c r="Z48" s="47"/>
      <c r="AA48" s="60"/>
      <c r="AB48" s="60"/>
      <c r="AC48" s="14">
        <v>1.0020240070379438</v>
      </c>
      <c r="AD48" s="47"/>
      <c r="AE48" s="60"/>
      <c r="AF48" s="60"/>
      <c r="AG48" s="14">
        <v>-0.46668116388350056</v>
      </c>
      <c r="AH48" s="47"/>
      <c r="AI48" s="60"/>
      <c r="AJ48" s="60"/>
      <c r="AK48" s="14">
        <v>8.6285876488984004E-2</v>
      </c>
      <c r="AL48" s="47"/>
      <c r="AM48" s="60"/>
      <c r="AN48" s="60"/>
      <c r="AO48" s="14">
        <v>0.33484970829364413</v>
      </c>
      <c r="AP48" s="47"/>
      <c r="AQ48" s="60"/>
      <c r="AR48" s="60"/>
      <c r="AS48" s="65">
        <f t="shared" si="4"/>
        <v>0.70002831034817525</v>
      </c>
      <c r="AT48" s="19"/>
      <c r="AU48" s="60"/>
      <c r="AV48" s="60"/>
      <c r="AW48" s="21"/>
      <c r="AX48" s="19"/>
      <c r="AY48" s="19"/>
      <c r="AZ48" s="14">
        <v>3.85521598507236</v>
      </c>
      <c r="BX48" s="2">
        <v>18.3</v>
      </c>
      <c r="BY48" s="47">
        <v>11.772586243833041</v>
      </c>
      <c r="BZ48" s="47">
        <v>11.772586243833041</v>
      </c>
      <c r="CB48" s="67"/>
      <c r="CH48" s="47"/>
      <c r="CM48" s="14"/>
    </row>
    <row r="49" spans="1:91" s="2" customFormat="1" x14ac:dyDescent="0.2">
      <c r="A49" s="25" t="s">
        <v>55</v>
      </c>
      <c r="B49" s="2" t="s">
        <v>53</v>
      </c>
      <c r="I49" s="15" t="s">
        <v>27</v>
      </c>
      <c r="J49" s="16">
        <v>1</v>
      </c>
      <c r="K49" s="16"/>
      <c r="L49" s="16">
        <v>52</v>
      </c>
      <c r="M49" s="47">
        <v>-0.99266712042951122</v>
      </c>
      <c r="N49" s="47"/>
      <c r="O49" s="60"/>
      <c r="P49" s="60"/>
      <c r="Q49" s="47">
        <v>0.75081202838420413</v>
      </c>
      <c r="R49" s="47"/>
      <c r="S49" s="60"/>
      <c r="T49" s="60"/>
      <c r="U49" s="14">
        <v>1.6491245232278848</v>
      </c>
      <c r="V49" s="47"/>
      <c r="W49" s="60"/>
      <c r="X49" s="60"/>
      <c r="Y49" s="14">
        <v>-0.37083136474754497</v>
      </c>
      <c r="Z49" s="47"/>
      <c r="AA49" s="60"/>
      <c r="AB49" s="60"/>
      <c r="AC49" s="14">
        <v>1.1386526319647761</v>
      </c>
      <c r="AD49" s="47"/>
      <c r="AE49" s="60"/>
      <c r="AF49" s="60"/>
      <c r="AG49" s="14">
        <v>-0.36605998815641971</v>
      </c>
      <c r="AH49" s="47"/>
      <c r="AI49" s="60"/>
      <c r="AJ49" s="60"/>
      <c r="AK49" s="14">
        <v>-6.9673636793166072E-2</v>
      </c>
      <c r="AL49" s="47"/>
      <c r="AM49" s="60"/>
      <c r="AN49" s="60"/>
      <c r="AO49" s="14">
        <v>0.21681356688665887</v>
      </c>
      <c r="AP49" s="47"/>
      <c r="AQ49" s="60"/>
      <c r="AR49" s="60"/>
      <c r="AS49" s="65">
        <f t="shared" si="4"/>
        <v>0.57068430659440084</v>
      </c>
      <c r="AT49" s="19"/>
      <c r="AU49" s="60"/>
      <c r="AV49" s="60"/>
      <c r="AW49" s="21"/>
      <c r="AX49" s="19"/>
      <c r="AY49" s="19"/>
      <c r="AZ49" s="14">
        <v>3.85521598507236</v>
      </c>
      <c r="BX49" s="2">
        <v>18.3</v>
      </c>
      <c r="BY49" s="47">
        <v>11.772586243833041</v>
      </c>
      <c r="BZ49" s="47">
        <v>11.772586243833041</v>
      </c>
      <c r="CB49" s="67"/>
      <c r="CH49" s="47"/>
      <c r="CM49" s="14"/>
    </row>
    <row r="50" spans="1:91" s="2" customFormat="1" x14ac:dyDescent="0.2">
      <c r="A50" s="25" t="s">
        <v>55</v>
      </c>
      <c r="B50" s="2" t="s">
        <v>53</v>
      </c>
      <c r="I50" s="15" t="s">
        <v>27</v>
      </c>
      <c r="J50" s="16">
        <v>1</v>
      </c>
      <c r="K50" s="16"/>
      <c r="L50" s="16">
        <v>52</v>
      </c>
      <c r="M50" s="47">
        <v>-0.98894621619110301</v>
      </c>
      <c r="N50" s="47"/>
      <c r="O50" s="60"/>
      <c r="P50" s="60"/>
      <c r="Q50" s="47">
        <v>0.77171106748471152</v>
      </c>
      <c r="R50" s="47"/>
      <c r="S50" s="60"/>
      <c r="T50" s="60"/>
      <c r="U50" s="14">
        <v>1.6523363777812152</v>
      </c>
      <c r="V50" s="47"/>
      <c r="W50" s="60"/>
      <c r="X50" s="60"/>
      <c r="Y50" s="14">
        <v>-0.34994247662868361</v>
      </c>
      <c r="Z50" s="47"/>
      <c r="AA50" s="60"/>
      <c r="AB50" s="60"/>
      <c r="AC50" s="14">
        <v>1.2022013416783384</v>
      </c>
      <c r="AD50" s="47"/>
      <c r="AE50" s="60"/>
      <c r="AF50" s="60"/>
      <c r="AG50" s="14">
        <v>-0.34434727653047392</v>
      </c>
      <c r="AH50" s="47"/>
      <c r="AI50" s="60"/>
      <c r="AJ50" s="60"/>
      <c r="AK50" s="14">
        <v>0.10506748499397589</v>
      </c>
      <c r="AL50" s="47"/>
      <c r="AM50" s="60"/>
      <c r="AN50" s="60"/>
      <c r="AO50" s="14">
        <v>0.36722590609050698</v>
      </c>
      <c r="AP50" s="47"/>
      <c r="AQ50" s="60"/>
      <c r="AR50" s="60"/>
      <c r="AS50" s="65">
        <f t="shared" si="4"/>
        <v>0.73550614789397761</v>
      </c>
      <c r="AT50" s="19"/>
      <c r="AU50" s="60"/>
      <c r="AV50" s="60"/>
      <c r="AW50" s="21"/>
      <c r="AX50" s="19"/>
      <c r="AY50" s="19"/>
      <c r="AZ50" s="14">
        <v>3.85521598507236</v>
      </c>
      <c r="BX50" s="2">
        <v>18.3</v>
      </c>
      <c r="BY50" s="47">
        <v>11.772586243833041</v>
      </c>
      <c r="BZ50" s="47">
        <v>11.772586243833041</v>
      </c>
      <c r="CB50" s="67"/>
      <c r="CH50" s="47"/>
      <c r="CM50" s="14"/>
    </row>
    <row r="51" spans="1:91" s="2" customFormat="1" x14ac:dyDescent="0.2">
      <c r="A51" s="25" t="s">
        <v>55</v>
      </c>
      <c r="B51" s="2" t="s">
        <v>53</v>
      </c>
      <c r="I51" s="15" t="s">
        <v>27</v>
      </c>
      <c r="J51" s="16">
        <v>1</v>
      </c>
      <c r="K51" s="16"/>
      <c r="L51" s="16">
        <v>52</v>
      </c>
      <c r="M51" s="47">
        <v>-0.9859949602709408</v>
      </c>
      <c r="N51" s="47"/>
      <c r="O51" s="60"/>
      <c r="P51" s="60"/>
      <c r="Q51" s="47">
        <v>0.70270396087256426</v>
      </c>
      <c r="R51" s="47"/>
      <c r="S51" s="60"/>
      <c r="T51" s="60"/>
      <c r="U51" s="14">
        <v>1.6580862955064029</v>
      </c>
      <c r="V51" s="47"/>
      <c r="W51" s="60"/>
      <c r="X51" s="60"/>
      <c r="Y51" s="14">
        <v>-0.41895014756471483</v>
      </c>
      <c r="Z51" s="47"/>
      <c r="AA51" s="60"/>
      <c r="AB51" s="60"/>
      <c r="AC51" s="14">
        <v>0.99521051316908693</v>
      </c>
      <c r="AD51" s="47"/>
      <c r="AE51" s="60"/>
      <c r="AF51" s="60"/>
      <c r="AG51" s="14">
        <v>-0.41310312419030881</v>
      </c>
      <c r="AH51" s="47"/>
      <c r="AI51" s="60"/>
      <c r="AJ51" s="60"/>
      <c r="AK51" s="14">
        <v>-1.6424624102312508E-3</v>
      </c>
      <c r="AL51" s="47"/>
      <c r="AM51" s="60"/>
      <c r="AN51" s="60"/>
      <c r="AO51" s="14">
        <v>0.32527104316831812</v>
      </c>
      <c r="AP51" s="47"/>
      <c r="AQ51" s="60"/>
      <c r="AR51" s="60"/>
      <c r="AS51" s="65">
        <f t="shared" si="4"/>
        <v>0.68953200910384305</v>
      </c>
      <c r="AT51" s="19"/>
      <c r="AU51" s="60"/>
      <c r="AV51" s="60"/>
      <c r="AW51" s="21"/>
      <c r="AX51" s="19"/>
      <c r="AY51" s="19"/>
      <c r="AZ51" s="14">
        <v>3.8552159850723569</v>
      </c>
      <c r="BX51" s="2">
        <v>18.3</v>
      </c>
      <c r="BY51" s="47">
        <v>11.772586243833041</v>
      </c>
      <c r="BZ51" s="47">
        <v>11.772586243833041</v>
      </c>
      <c r="CB51" s="67"/>
      <c r="CH51" s="47"/>
      <c r="CM51" s="14"/>
    </row>
    <row r="52" spans="1:91" s="2" customFormat="1" x14ac:dyDescent="0.2">
      <c r="A52" s="25" t="s">
        <v>55</v>
      </c>
      <c r="B52" s="2" t="s">
        <v>53</v>
      </c>
      <c r="C52" s="2" t="s">
        <v>76</v>
      </c>
      <c r="D52" s="46">
        <v>-30</v>
      </c>
      <c r="E52" s="46">
        <v>37.1</v>
      </c>
      <c r="F52" s="2">
        <v>2610</v>
      </c>
      <c r="G52" s="2" t="s">
        <v>77</v>
      </c>
      <c r="H52" s="2" t="s">
        <v>80</v>
      </c>
      <c r="I52" s="15" t="s">
        <v>27</v>
      </c>
      <c r="J52" s="16">
        <v>1</v>
      </c>
      <c r="K52" s="16">
        <v>11</v>
      </c>
      <c r="L52" s="16">
        <v>52</v>
      </c>
      <c r="M52" s="47">
        <v>-1.0197171019015303</v>
      </c>
      <c r="N52" s="47">
        <f>AVERAGE(M42:M52)</f>
        <v>-0.99780571319472822</v>
      </c>
      <c r="O52" s="47">
        <f>STDEV(M42:M52)</f>
        <v>3.0986664307285531E-2</v>
      </c>
      <c r="P52" s="47">
        <f>O52/SQRT($K52)</f>
        <v>9.3428308192694577E-3</v>
      </c>
      <c r="Q52" s="47">
        <v>0.73708745189255054</v>
      </c>
      <c r="R52" s="47">
        <f>AVERAGE(Q42:Q52)</f>
        <v>0.76162149419371383</v>
      </c>
      <c r="S52" s="47">
        <f>STDEV(Q42:Q52)</f>
        <v>4.2084335165876112E-2</v>
      </c>
      <c r="T52" s="47">
        <f>S52/SQRT($K52)</f>
        <v>1.2688904481524568E-2</v>
      </c>
      <c r="U52" s="14">
        <v>1.6206037106528861</v>
      </c>
      <c r="V52" s="47">
        <f>AVERAGE(U42:U52)</f>
        <v>1.6432044868169768</v>
      </c>
      <c r="W52" s="47">
        <f>STDEV(U42:U52)</f>
        <v>3.3579182658384492E-2</v>
      </c>
      <c r="X52" s="47">
        <f>W52/SQRT($K52)</f>
        <v>1.0124504513151831E-2</v>
      </c>
      <c r="Y52" s="14">
        <v>-0.38449423681220196</v>
      </c>
      <c r="Z52" s="47">
        <f>AVERAGE(Y42:Y52)</f>
        <v>-0.36001135087387065</v>
      </c>
      <c r="AA52" s="47">
        <f>STDEV(Y42:Y52)</f>
        <v>4.2093190392519964E-2</v>
      </c>
      <c r="AB52" s="47">
        <f>AA52/SQRT($K52)</f>
        <v>1.2691574432816497E-2</v>
      </c>
      <c r="AC52" s="14">
        <v>1.0424179951077917</v>
      </c>
      <c r="AD52" s="47">
        <f>AVERAGE(AC42:AC52)</f>
        <v>1.3187523016614295</v>
      </c>
      <c r="AE52" s="47">
        <f>STDEV(AC42:AC52)</f>
        <v>0.27650381418856951</v>
      </c>
      <c r="AF52" s="47">
        <f>AE52/SQRT($K52)</f>
        <v>8.3369036796875712E-2</v>
      </c>
      <c r="AG52" s="14">
        <v>-0.43477736302745262</v>
      </c>
      <c r="AH52" s="47">
        <f>AVERAGE(AG42:AG52)</f>
        <v>-0.20786682943156229</v>
      </c>
      <c r="AI52" s="47">
        <f>STDEV(AG42:AG52)</f>
        <v>0.20937305921763519</v>
      </c>
      <c r="AJ52" s="47">
        <f>AI52/SQRT($K52)</f>
        <v>6.3128352603068913E-2</v>
      </c>
      <c r="AK52" s="14">
        <v>-1.5418168555478283E-2</v>
      </c>
      <c r="AL52" s="47">
        <f>AVERAGE(AK42:AK52)</f>
        <v>3.3388394235465337E-2</v>
      </c>
      <c r="AM52" s="47">
        <f>STDEV(AK42:AK52)</f>
        <v>7.5754904421234517E-2</v>
      </c>
      <c r="AN52" s="47">
        <f>AM52/SQRT($K52)</f>
        <v>2.284096309040639E-2</v>
      </c>
      <c r="AO52" s="14">
        <v>0.31251023283801471</v>
      </c>
      <c r="AP52" s="47">
        <f>AVERAGE(AO42:AO52)</f>
        <v>0.31499728640284713</v>
      </c>
      <c r="AQ52" s="47">
        <f>STDEV(AO42:AO52)</f>
        <v>4.5895144188776368E-2</v>
      </c>
      <c r="AR52" s="47">
        <f>AQ52/SQRT($K52)</f>
        <v>1.3837906633948297E-2</v>
      </c>
      <c r="AS52" s="65">
        <f t="shared" si="4"/>
        <v>0.67554871314389664</v>
      </c>
      <c r="AT52" s="17">
        <f>AVERAGE(AS42:AS52)</f>
        <v>0.67827402644023982</v>
      </c>
      <c r="AU52" s="47">
        <f>STDEV(AS42:AS52)</f>
        <v>5.0291899002061269E-2</v>
      </c>
      <c r="AV52" s="47">
        <f>AU52/SQRT($K52)</f>
        <v>1.5163578089480581E-2</v>
      </c>
      <c r="AW52" s="13">
        <f>_xlfn.CONFIDENCE.T(0.05,AU52,K52)</f>
        <v>3.3786557476299488E-2</v>
      </c>
      <c r="AX52" s="44">
        <f>SQRT(($BE$2/(AT52-$BF$2)))-273.15</f>
        <v>19.145322382210225</v>
      </c>
      <c r="AY52" s="45">
        <f>(ABS(AX52-(SQRT($BE$2/(ABS(AT52-AV52)-$BF$2))-273.15)))</f>
        <v>4.3219930378513141</v>
      </c>
      <c r="AZ52" s="14">
        <v>3.8552159850723569</v>
      </c>
      <c r="BA52" s="14">
        <v>0.30841727880578856</v>
      </c>
      <c r="BB52" s="46">
        <v>20.033535001086122</v>
      </c>
      <c r="BC52" s="46">
        <v>22.924057298414862</v>
      </c>
      <c r="BD52" s="46">
        <v>1.6026828000868898</v>
      </c>
      <c r="BG52" s="47">
        <v>1.5613800781268512</v>
      </c>
      <c r="BH52" s="47">
        <v>1.5715038535845867</v>
      </c>
      <c r="BI52" s="47">
        <v>1.1872797861253717</v>
      </c>
      <c r="BJ52" s="47">
        <v>2.6351039243060894</v>
      </c>
      <c r="BK52" s="47">
        <v>0.40067070002172245</v>
      </c>
      <c r="BL52" s="47">
        <v>2.6456276062001187</v>
      </c>
      <c r="BM52" s="47">
        <v>1.0722699644185099</v>
      </c>
      <c r="BN52" s="14">
        <v>0.13095452740820906</v>
      </c>
      <c r="BO52" s="14">
        <v>3.4660322347452865E-2</v>
      </c>
      <c r="BP52" s="14">
        <v>9.0226989431173125E-3</v>
      </c>
      <c r="BQ52" s="14">
        <v>1.3091429438585444E-2</v>
      </c>
      <c r="BR52" s="14">
        <v>0.377706511421049</v>
      </c>
      <c r="BS52" s="14">
        <v>8.5685703552279051</v>
      </c>
      <c r="BT52" s="14">
        <v>3.8552159850723569</v>
      </c>
      <c r="BU52" s="14">
        <v>0.30841727880578856</v>
      </c>
      <c r="BV52" s="2">
        <v>19.399999999999999</v>
      </c>
      <c r="BW52" s="2" t="s">
        <v>130</v>
      </c>
      <c r="BX52" s="2">
        <v>18.3</v>
      </c>
      <c r="BY52" s="47">
        <v>11.772586243833041</v>
      </c>
      <c r="BZ52" s="47">
        <v>11.772586243833041</v>
      </c>
      <c r="CA52" s="2" t="s">
        <v>120</v>
      </c>
      <c r="CB52" s="68"/>
      <c r="CC52" s="47"/>
      <c r="CD52" s="14"/>
      <c r="CE52" s="14"/>
      <c r="CF52" s="14"/>
      <c r="CH52" s="47"/>
      <c r="CM52" s="14"/>
    </row>
    <row r="53" spans="1:91" s="2" customFormat="1" x14ac:dyDescent="0.2">
      <c r="A53" s="25"/>
      <c r="I53" s="15"/>
      <c r="J53" s="16"/>
      <c r="K53" s="16"/>
      <c r="L53" s="16"/>
      <c r="M53" s="47"/>
      <c r="N53" s="47"/>
      <c r="O53" s="60"/>
      <c r="P53" s="60"/>
      <c r="Q53" s="47"/>
      <c r="R53" s="47"/>
      <c r="S53" s="60"/>
      <c r="T53" s="60"/>
      <c r="U53" s="14"/>
      <c r="V53" s="47"/>
      <c r="W53" s="60"/>
      <c r="X53" s="60"/>
      <c r="Y53" s="14"/>
      <c r="Z53" s="47"/>
      <c r="AA53" s="60"/>
      <c r="AB53" s="60"/>
      <c r="AD53" s="47"/>
      <c r="AE53" s="60"/>
      <c r="AF53" s="60"/>
      <c r="AG53" s="14"/>
      <c r="AH53" s="47"/>
      <c r="AI53" s="60"/>
      <c r="AJ53" s="60"/>
      <c r="AK53" s="14"/>
      <c r="AL53" s="47"/>
      <c r="AM53" s="60"/>
      <c r="AN53" s="60"/>
      <c r="AO53" s="14"/>
      <c r="AP53" s="47"/>
      <c r="AQ53" s="60"/>
      <c r="AR53" s="60"/>
      <c r="AS53" s="14"/>
      <c r="AU53" s="60"/>
      <c r="AV53" s="60"/>
      <c r="AW53" s="21"/>
      <c r="AX53" s="19"/>
      <c r="AY53" s="19"/>
      <c r="CH53" s="47"/>
    </row>
    <row r="54" spans="1:91" s="2" customFormat="1" x14ac:dyDescent="0.2">
      <c r="A54" s="25" t="s">
        <v>55</v>
      </c>
      <c r="B54" s="2" t="s">
        <v>52</v>
      </c>
      <c r="I54" s="15" t="s">
        <v>33</v>
      </c>
      <c r="J54" s="16">
        <v>1</v>
      </c>
      <c r="K54" s="16"/>
      <c r="L54" s="16">
        <v>79</v>
      </c>
      <c r="M54" s="47">
        <v>-0.66854157708004214</v>
      </c>
      <c r="N54" s="47"/>
      <c r="O54" s="60"/>
      <c r="P54" s="60"/>
      <c r="Q54" s="47">
        <v>-1.3052005788136787</v>
      </c>
      <c r="R54" s="47"/>
      <c r="S54" s="60"/>
      <c r="T54" s="60"/>
      <c r="U54" s="14">
        <v>2.073818229280644</v>
      </c>
      <c r="V54" s="47"/>
      <c r="W54" s="60"/>
      <c r="X54" s="60"/>
      <c r="Y54" s="14">
        <v>-2.3778376616382531</v>
      </c>
      <c r="Z54" s="47"/>
      <c r="AA54" s="60"/>
      <c r="AB54" s="60"/>
      <c r="AC54" s="14">
        <v>-2.6490468854885041</v>
      </c>
      <c r="AD54" s="47"/>
      <c r="AE54" s="60"/>
      <c r="AF54" s="60"/>
      <c r="AG54" s="14">
        <v>-4.0649836282602436E-2</v>
      </c>
      <c r="AH54" s="47"/>
      <c r="AI54" s="60"/>
      <c r="AJ54" s="60"/>
      <c r="AK54" s="14">
        <v>-1.6647520201855113</v>
      </c>
      <c r="AL54" s="47"/>
      <c r="AM54" s="60"/>
      <c r="AN54" s="60"/>
      <c r="AO54" s="14">
        <v>0.30841574262241434</v>
      </c>
      <c r="AP54" s="47"/>
      <c r="AQ54" s="60"/>
      <c r="AR54" s="60"/>
      <c r="AS54" s="65">
        <f t="shared" ref="AS54:AS60" si="5">AO54*1.0491+0.3277</f>
        <v>0.65125895558517488</v>
      </c>
      <c r="AT54" s="19"/>
      <c r="AU54" s="60"/>
      <c r="AV54" s="60"/>
      <c r="AW54" s="21"/>
      <c r="AX54" s="19"/>
      <c r="AY54" s="19"/>
      <c r="AZ54" s="14">
        <v>4.2409110034057003</v>
      </c>
      <c r="BG54" s="41"/>
      <c r="BH54" s="41"/>
      <c r="BI54" s="41"/>
      <c r="BJ54" s="41"/>
      <c r="BK54" s="41"/>
      <c r="BL54" s="41"/>
      <c r="BX54" s="2">
        <v>26.9</v>
      </c>
      <c r="BY54" s="47">
        <v>11.107408333127617</v>
      </c>
      <c r="BZ54" s="47">
        <v>11.107408333127617</v>
      </c>
      <c r="CB54" s="67"/>
      <c r="CH54" s="47"/>
    </row>
    <row r="55" spans="1:91" s="2" customFormat="1" x14ac:dyDescent="0.2">
      <c r="A55" s="25" t="s">
        <v>55</v>
      </c>
      <c r="B55" s="2" t="s">
        <v>52</v>
      </c>
      <c r="D55" s="22"/>
      <c r="E55" s="22"/>
      <c r="F55" s="22"/>
      <c r="G55" s="22"/>
      <c r="H55" s="22"/>
      <c r="I55" s="15" t="s">
        <v>33</v>
      </c>
      <c r="J55" s="16">
        <v>1</v>
      </c>
      <c r="K55" s="16"/>
      <c r="L55" s="16">
        <v>79</v>
      </c>
      <c r="M55" s="47">
        <v>-0.54381601501845112</v>
      </c>
      <c r="N55" s="47"/>
      <c r="O55" s="60"/>
      <c r="P55" s="60"/>
      <c r="Q55" s="47">
        <v>-1.1687677517108648</v>
      </c>
      <c r="R55" s="47"/>
      <c r="S55" s="60"/>
      <c r="T55" s="60"/>
      <c r="U55" s="14">
        <v>2.2025884795893513</v>
      </c>
      <c r="V55" s="47"/>
      <c r="W55" s="60"/>
      <c r="X55" s="60"/>
      <c r="Y55" s="14">
        <v>-2.2416889792652768</v>
      </c>
      <c r="Z55" s="47"/>
      <c r="AA55" s="60"/>
      <c r="AB55" s="60"/>
      <c r="AC55" s="14">
        <v>-2.1972516778999696</v>
      </c>
      <c r="AD55" s="47"/>
      <c r="AE55" s="60"/>
      <c r="AF55" s="60"/>
      <c r="AG55" s="14">
        <v>0.13925192646770113</v>
      </c>
      <c r="AH55" s="47"/>
      <c r="AI55" s="60"/>
      <c r="AJ55" s="60"/>
      <c r="AK55" s="14">
        <v>-1.3961889141608923</v>
      </c>
      <c r="AL55" s="47"/>
      <c r="AM55" s="60"/>
      <c r="AN55" s="60"/>
      <c r="AO55" s="14">
        <v>0.31434093625096193</v>
      </c>
      <c r="AP55" s="47"/>
      <c r="AQ55" s="60"/>
      <c r="AR55" s="60"/>
      <c r="AS55" s="65">
        <f t="shared" si="5"/>
        <v>0.65747507622088408</v>
      </c>
      <c r="AT55" s="19"/>
      <c r="AU55" s="60"/>
      <c r="AV55" s="60"/>
      <c r="AW55" s="21"/>
      <c r="AX55" s="39"/>
      <c r="AY55" s="40"/>
      <c r="AZ55" s="29">
        <v>4.2409110034057003</v>
      </c>
      <c r="BA55" s="22"/>
      <c r="BB55" s="41"/>
      <c r="BC55" s="42"/>
      <c r="BD55" s="41"/>
      <c r="BX55" s="2">
        <v>26.9</v>
      </c>
      <c r="BY55" s="47">
        <v>11.107408333127617</v>
      </c>
      <c r="BZ55" s="47">
        <v>11.107408333127617</v>
      </c>
      <c r="CB55" s="67"/>
      <c r="CH55" s="47"/>
    </row>
    <row r="56" spans="1:91" s="2" customFormat="1" x14ac:dyDescent="0.2">
      <c r="A56" s="25" t="s">
        <v>55</v>
      </c>
      <c r="B56" s="2" t="s">
        <v>52</v>
      </c>
      <c r="I56" s="15" t="s">
        <v>33</v>
      </c>
      <c r="J56" s="16">
        <v>1</v>
      </c>
      <c r="K56" s="16"/>
      <c r="L56" s="16">
        <v>79</v>
      </c>
      <c r="M56" s="47">
        <v>-0.64042779649045878</v>
      </c>
      <c r="N56" s="47"/>
      <c r="O56" s="60"/>
      <c r="P56" s="60"/>
      <c r="Q56" s="47">
        <v>-1.1607375748945503</v>
      </c>
      <c r="R56" s="47"/>
      <c r="S56" s="60"/>
      <c r="T56" s="60"/>
      <c r="U56" s="14">
        <v>2.0985885965658952</v>
      </c>
      <c r="V56" s="47"/>
      <c r="W56" s="60"/>
      <c r="X56" s="60"/>
      <c r="Y56" s="14">
        <v>-2.2334430107062673</v>
      </c>
      <c r="Z56" s="47"/>
      <c r="AA56" s="60"/>
      <c r="AB56" s="60"/>
      <c r="AC56" s="14">
        <v>-2.4535342572612331</v>
      </c>
      <c r="AD56" s="47"/>
      <c r="AE56" s="60"/>
      <c r="AF56" s="60"/>
      <c r="AG56" s="14">
        <v>-0.1339721062037641</v>
      </c>
      <c r="AH56" s="47"/>
      <c r="AI56" s="60"/>
      <c r="AJ56" s="60"/>
      <c r="AK56" s="14">
        <v>-1.4666919021667777</v>
      </c>
      <c r="AL56" s="47"/>
      <c r="AM56" s="60"/>
      <c r="AN56" s="60"/>
      <c r="AO56" s="14">
        <v>0.33556973171161575</v>
      </c>
      <c r="AP56" s="47"/>
      <c r="AQ56" s="60"/>
      <c r="AR56" s="60"/>
      <c r="AS56" s="65">
        <f t="shared" si="5"/>
        <v>0.67974620553865606</v>
      </c>
      <c r="AT56" s="19"/>
      <c r="AU56" s="60"/>
      <c r="AV56" s="60"/>
      <c r="AW56" s="21"/>
      <c r="AX56" s="19"/>
      <c r="AY56" s="19"/>
      <c r="AZ56" s="14">
        <v>4.2409110034057003</v>
      </c>
      <c r="BX56" s="2">
        <v>26.9</v>
      </c>
      <c r="BY56" s="47">
        <v>11.107408333127617</v>
      </c>
      <c r="BZ56" s="47">
        <v>11.107408333127617</v>
      </c>
      <c r="CB56" s="67"/>
      <c r="CH56" s="47"/>
    </row>
    <row r="57" spans="1:91" s="2" customFormat="1" x14ac:dyDescent="0.2">
      <c r="A57" s="25" t="s">
        <v>55</v>
      </c>
      <c r="B57" s="2" t="s">
        <v>52</v>
      </c>
      <c r="I57" s="15" t="s">
        <v>33</v>
      </c>
      <c r="J57" s="16">
        <v>1</v>
      </c>
      <c r="K57" s="16"/>
      <c r="L57" s="16">
        <v>79</v>
      </c>
      <c r="M57" s="47">
        <v>-0.70710714477079128</v>
      </c>
      <c r="N57" s="47"/>
      <c r="O57" s="60"/>
      <c r="P57" s="60"/>
      <c r="Q57" s="47">
        <v>-1.2763248089771091</v>
      </c>
      <c r="R57" s="47"/>
      <c r="S57" s="60"/>
      <c r="T57" s="60"/>
      <c r="U57" s="14">
        <v>2.0313428767469586</v>
      </c>
      <c r="V57" s="47"/>
      <c r="W57" s="60"/>
      <c r="X57" s="60"/>
      <c r="Y57" s="14">
        <v>-2.3488767238123245</v>
      </c>
      <c r="Z57" s="47"/>
      <c r="AA57" s="60"/>
      <c r="AB57" s="60"/>
      <c r="AC57" s="14">
        <v>-2.637094707814827</v>
      </c>
      <c r="AD57" s="47"/>
      <c r="AE57" s="60"/>
      <c r="AF57" s="60"/>
      <c r="AG57" s="14">
        <v>-8.6582800407949967E-2</v>
      </c>
      <c r="AH57" s="47"/>
      <c r="AI57" s="60"/>
      <c r="AJ57" s="60"/>
      <c r="AK57" s="14">
        <v>-1.6790744707349261</v>
      </c>
      <c r="AL57" s="47"/>
      <c r="AM57" s="60"/>
      <c r="AN57" s="60"/>
      <c r="AO57" s="14">
        <v>0.30545831650746758</v>
      </c>
      <c r="AP57" s="47"/>
      <c r="AQ57" s="60"/>
      <c r="AR57" s="60"/>
      <c r="AS57" s="65">
        <f t="shared" si="5"/>
        <v>0.64815631984798427</v>
      </c>
      <c r="AT57" s="19"/>
      <c r="AU57" s="60"/>
      <c r="AV57" s="60"/>
      <c r="AW57" s="21"/>
      <c r="AX57" s="19"/>
      <c r="AY57" s="19"/>
      <c r="AZ57" s="14">
        <v>4.2409110034057003</v>
      </c>
      <c r="BX57" s="2">
        <v>26.9</v>
      </c>
      <c r="BY57" s="47">
        <v>11.107408333127617</v>
      </c>
      <c r="BZ57" s="47">
        <v>11.107408333127617</v>
      </c>
      <c r="CB57" s="67"/>
      <c r="CH57" s="47"/>
    </row>
    <row r="58" spans="1:91" s="2" customFormat="1" x14ac:dyDescent="0.2">
      <c r="A58" s="25" t="s">
        <v>55</v>
      </c>
      <c r="B58" s="2" t="s">
        <v>52</v>
      </c>
      <c r="I58" s="15" t="s">
        <v>34</v>
      </c>
      <c r="J58" s="16">
        <v>1</v>
      </c>
      <c r="K58" s="16"/>
      <c r="L58" s="16">
        <v>82</v>
      </c>
      <c r="M58" s="47">
        <v>-0.8062897644561372</v>
      </c>
      <c r="N58" s="47"/>
      <c r="O58" s="60"/>
      <c r="P58" s="60"/>
      <c r="Q58" s="47">
        <v>-1.5210308559091605</v>
      </c>
      <c r="R58" s="47"/>
      <c r="S58" s="60"/>
      <c r="T58" s="60"/>
      <c r="U58" s="14">
        <v>1.9340410896910769</v>
      </c>
      <c r="V58" s="47"/>
      <c r="W58" s="60"/>
      <c r="X58" s="60"/>
      <c r="Y58" s="14">
        <v>-2.5933516595782464</v>
      </c>
      <c r="Z58" s="47"/>
      <c r="AA58" s="60"/>
      <c r="AB58" s="60"/>
      <c r="AC58" s="14">
        <v>-3.3351563075831736</v>
      </c>
      <c r="AD58" s="47"/>
      <c r="AE58" s="60"/>
      <c r="AF58" s="60"/>
      <c r="AG58" s="14">
        <v>-0.29653746795248181</v>
      </c>
      <c r="AH58" s="47"/>
      <c r="AI58" s="60"/>
      <c r="AJ58" s="60"/>
      <c r="AK58" s="14">
        <v>-1.9864693713076562</v>
      </c>
      <c r="AL58" s="47"/>
      <c r="AM58" s="60"/>
      <c r="AN58" s="60"/>
      <c r="AO58" s="14">
        <v>0.34083679750618323</v>
      </c>
      <c r="AP58" s="47"/>
      <c r="AQ58" s="60"/>
      <c r="AR58" s="60"/>
      <c r="AS58" s="65">
        <f t="shared" si="5"/>
        <v>0.68527188426373686</v>
      </c>
      <c r="AT58" s="19"/>
      <c r="AU58" s="60"/>
      <c r="AV58" s="60"/>
      <c r="AW58" s="21"/>
      <c r="AX58" s="19"/>
      <c r="AY58" s="19"/>
      <c r="AZ58" s="14">
        <v>4.2409110034057003</v>
      </c>
      <c r="BX58" s="2">
        <v>26.9</v>
      </c>
      <c r="BY58" s="47">
        <v>11.107408333127617</v>
      </c>
      <c r="BZ58" s="47">
        <v>11.107408333127617</v>
      </c>
      <c r="CB58" s="67"/>
      <c r="CH58" s="47"/>
    </row>
    <row r="59" spans="1:91" s="2" customFormat="1" x14ac:dyDescent="0.2">
      <c r="A59" s="25" t="s">
        <v>55</v>
      </c>
      <c r="B59" s="2" t="s">
        <v>52</v>
      </c>
      <c r="I59" s="15" t="s">
        <v>34</v>
      </c>
      <c r="J59" s="16">
        <v>1</v>
      </c>
      <c r="K59" s="16"/>
      <c r="L59" s="16">
        <v>82</v>
      </c>
      <c r="M59" s="47">
        <v>-0.7964917794969103</v>
      </c>
      <c r="N59" s="47"/>
      <c r="O59" s="60"/>
      <c r="P59" s="60"/>
      <c r="Q59" s="47">
        <v>-1.4816372281563366</v>
      </c>
      <c r="R59" s="47"/>
      <c r="S59" s="60"/>
      <c r="T59" s="60"/>
      <c r="U59" s="14">
        <v>1.9430837395237266</v>
      </c>
      <c r="V59" s="47"/>
      <c r="W59" s="60"/>
      <c r="X59" s="60"/>
      <c r="Y59" s="14">
        <v>-2.5539814389298101</v>
      </c>
      <c r="Z59" s="47"/>
      <c r="AA59" s="60"/>
      <c r="AB59" s="60"/>
      <c r="AC59" s="14">
        <v>-3.9293801741782652</v>
      </c>
      <c r="AD59" s="47"/>
      <c r="AE59" s="60"/>
      <c r="AF59" s="60"/>
      <c r="AG59" s="14">
        <v>-0.97141637085811083</v>
      </c>
      <c r="AH59" s="47"/>
      <c r="AI59" s="60"/>
      <c r="AJ59" s="60"/>
      <c r="AK59" s="14">
        <v>-1.937609167639978</v>
      </c>
      <c r="AL59" s="47"/>
      <c r="AM59" s="60"/>
      <c r="AN59" s="60"/>
      <c r="AO59" s="14">
        <v>0.34089080792304438</v>
      </c>
      <c r="AP59" s="47"/>
      <c r="AQ59" s="60"/>
      <c r="AR59" s="60"/>
      <c r="AS59" s="65">
        <f t="shared" si="5"/>
        <v>0.68532854659206577</v>
      </c>
      <c r="AT59" s="19"/>
      <c r="AU59" s="60"/>
      <c r="AV59" s="60"/>
      <c r="AW59" s="21"/>
      <c r="AX59" s="19"/>
      <c r="AY59" s="19"/>
      <c r="AZ59" s="14">
        <v>4.2409110034057003</v>
      </c>
      <c r="BX59" s="2">
        <v>26.9</v>
      </c>
      <c r="BY59" s="47">
        <v>11.107408333127617</v>
      </c>
      <c r="BZ59" s="47">
        <v>11.107408333127617</v>
      </c>
      <c r="CB59" s="67"/>
      <c r="CH59" s="47"/>
    </row>
    <row r="60" spans="1:91" s="2" customFormat="1" x14ac:dyDescent="0.2">
      <c r="A60" s="25" t="s">
        <v>55</v>
      </c>
      <c r="B60" s="2" t="s">
        <v>52</v>
      </c>
      <c r="C60" s="2" t="s">
        <v>85</v>
      </c>
      <c r="D60" s="46">
        <v>76.7</v>
      </c>
      <c r="E60" s="46">
        <v>7.1</v>
      </c>
      <c r="F60" s="2">
        <v>1254</v>
      </c>
      <c r="G60" s="2" t="s">
        <v>82</v>
      </c>
      <c r="I60" s="15" t="s">
        <v>34</v>
      </c>
      <c r="J60" s="16">
        <v>1</v>
      </c>
      <c r="K60" s="16">
        <v>7</v>
      </c>
      <c r="L60" s="16">
        <v>82</v>
      </c>
      <c r="M60" s="47">
        <v>-0.68576577988999476</v>
      </c>
      <c r="N60" s="47">
        <f>AVERAGE(M54:M60)</f>
        <v>-0.69263426531468375</v>
      </c>
      <c r="O60" s="47">
        <f>STDEV(M54:M60)</f>
        <v>9.0750060333939467E-2</v>
      </c>
      <c r="P60" s="47">
        <f>O60/SQRT($K60)</f>
        <v>3.4300298729673002E-2</v>
      </c>
      <c r="Q60" s="47">
        <v>-1.3002533503603915</v>
      </c>
      <c r="R60" s="47">
        <f>AVERAGE(Q54:Q60)</f>
        <v>-1.3162788784031558</v>
      </c>
      <c r="S60" s="47">
        <f>STDEV(Q54:Q60)</f>
        <v>0.13975887548169347</v>
      </c>
      <c r="T60" s="47">
        <f>S60/SQRT($K60)</f>
        <v>5.2823889719800475E-2</v>
      </c>
      <c r="U60" s="14">
        <v>2.0551453009624101</v>
      </c>
      <c r="V60" s="47">
        <f>AVERAGE(U54:U60)</f>
        <v>2.0483726160514375</v>
      </c>
      <c r="W60" s="47">
        <f>STDEV(U54:U60)</f>
        <v>9.2596781099941086E-2</v>
      </c>
      <c r="X60" s="47">
        <f>W60/SQRT($K60)</f>
        <v>3.4998293570790005E-2</v>
      </c>
      <c r="Y60" s="14">
        <v>-2.3728520943722486</v>
      </c>
      <c r="Z60" s="47">
        <f>AVERAGE(Y54:Y60)</f>
        <v>-2.3888616526146325</v>
      </c>
      <c r="AA60" s="47">
        <f>STDEV(Y54:Y60)</f>
        <v>0.13956604510510118</v>
      </c>
      <c r="AB60" s="47">
        <f>AA60/SQRT($K60)</f>
        <v>5.2751006688131603E-2</v>
      </c>
      <c r="AC60" s="14">
        <v>-3.4221039847395773</v>
      </c>
      <c r="AD60" s="47">
        <f>AVERAGE(AC54:AC60)</f>
        <v>-2.946223999280793</v>
      </c>
      <c r="AE60" s="47">
        <f>STDEV(AC54:AC60)</f>
        <v>0.62341853799978475</v>
      </c>
      <c r="AF60" s="47">
        <f>AE60/SQRT($K60)</f>
        <v>0.23563005917927152</v>
      </c>
      <c r="AG60" s="14">
        <v>-0.82564101923177091</v>
      </c>
      <c r="AH60" s="47">
        <f>AVERAGE(AG54:AG60)</f>
        <v>-0.31650681063842556</v>
      </c>
      <c r="AI60" s="47">
        <f>STDEV(AG54:AG60)</f>
        <v>0.42002381175104353</v>
      </c>
      <c r="AJ60" s="47">
        <f>AI60/SQRT($K60)</f>
        <v>0.15875407865981003</v>
      </c>
      <c r="AK60" s="14">
        <v>-1.6953507611589398</v>
      </c>
      <c r="AL60" s="47">
        <f>AVERAGE(AK54:AK60)</f>
        <v>-1.6894480867649546</v>
      </c>
      <c r="AM60" s="47">
        <f>STDEV(AK54:AK60)</f>
        <v>0.21839535053225692</v>
      </c>
      <c r="AN60" s="47">
        <f>AM60/SQRT($K60)</f>
        <v>8.2545683571589937E-2</v>
      </c>
      <c r="AO60" s="14">
        <v>0.29068073926791227</v>
      </c>
      <c r="AP60" s="47">
        <f>AVERAGE(AO54:AO60)</f>
        <v>0.3194561531127999</v>
      </c>
      <c r="AQ60" s="47">
        <f>STDEV(AO54:AO60)</f>
        <v>1.9783173724509957E-2</v>
      </c>
      <c r="AR60" s="47">
        <f>AQ60/SQRT($K60)</f>
        <v>7.4773368312343966E-3</v>
      </c>
      <c r="AS60" s="65">
        <f t="shared" si="5"/>
        <v>0.63265316356596668</v>
      </c>
      <c r="AT60" s="17">
        <f>AVERAGE(AS54:AS60)</f>
        <v>0.66284145023063845</v>
      </c>
      <c r="AU60" s="47">
        <f>STDEV(AS54:AS60)</f>
        <v>2.0754527554383399E-2</v>
      </c>
      <c r="AV60" s="47">
        <f>AU60/SQRT($K60)</f>
        <v>7.8444740696480067E-3</v>
      </c>
      <c r="AW60" s="13">
        <f>_xlfn.CONFIDENCE.T(0.05,AU60,K60)</f>
        <v>1.9194736567021118E-2</v>
      </c>
      <c r="AX60" s="44">
        <f>SQRT(($BE$2/(AT60-$BF$2)))-273.15</f>
        <v>23.545726501962974</v>
      </c>
      <c r="AY60" s="45">
        <f>(ABS(AX60-(SQRT($BE$2/(ABS(AT60-AV60)-$BF$2))-273.15)))</f>
        <v>2.314316073506177</v>
      </c>
      <c r="AZ60" s="14">
        <v>4.2409110034057003</v>
      </c>
      <c r="BA60" s="14">
        <v>0.33927288027245611</v>
      </c>
      <c r="BB60" s="46">
        <v>20.987045728653751</v>
      </c>
      <c r="BC60" s="46">
        <v>24.248377753369901</v>
      </c>
      <c r="BD60" s="46">
        <v>1.6789636582923002</v>
      </c>
      <c r="BG60" s="47">
        <v>-2.2380631921369334</v>
      </c>
      <c r="BH60" s="47">
        <v>-2.056028620880709</v>
      </c>
      <c r="BI60" s="47">
        <v>-2.8221039847395772</v>
      </c>
      <c r="BJ60" s="47">
        <v>-1.1550819781525081</v>
      </c>
      <c r="BK60" s="47">
        <v>0.41974091457307505</v>
      </c>
      <c r="BL60" s="47">
        <v>-0.96338025737689204</v>
      </c>
      <c r="BM60" s="47">
        <v>0.56983436043844904</v>
      </c>
      <c r="BN60" s="14" t="s">
        <v>143</v>
      </c>
      <c r="BO60" s="14">
        <v>3.3703514517576458E-2</v>
      </c>
      <c r="BP60" s="14">
        <v>7.9844451067731786E-3</v>
      </c>
      <c r="BQ60" s="14">
        <v>7.8398881987312517E-3</v>
      </c>
      <c r="BR60" s="14">
        <v>0.23261337314370378</v>
      </c>
      <c r="BS60" s="14">
        <v>5.9482658616170276</v>
      </c>
      <c r="BT60" s="14">
        <v>4.2409110034057012</v>
      </c>
      <c r="BU60" s="14">
        <v>0.33927288027245611</v>
      </c>
      <c r="BV60" s="2">
        <v>28.2</v>
      </c>
      <c r="BW60" s="2" t="s">
        <v>131</v>
      </c>
      <c r="BX60" s="2">
        <v>26.9</v>
      </c>
      <c r="BY60" s="47">
        <v>11.107408333127617</v>
      </c>
      <c r="BZ60" s="47">
        <v>11.107408333127617</v>
      </c>
      <c r="CA60" s="2" t="s">
        <v>121</v>
      </c>
      <c r="CB60" s="68"/>
      <c r="CC60" s="47"/>
      <c r="CD60" s="14"/>
      <c r="CE60" s="14"/>
      <c r="CF60" s="14"/>
      <c r="CH60" s="47"/>
    </row>
    <row r="61" spans="1:91" s="2" customFormat="1" x14ac:dyDescent="0.2">
      <c r="A61" s="25"/>
      <c r="I61" s="15"/>
      <c r="J61" s="16"/>
      <c r="K61" s="16"/>
      <c r="M61" s="47"/>
      <c r="N61" s="47"/>
      <c r="O61" s="60"/>
      <c r="P61" s="60"/>
      <c r="Q61" s="47"/>
      <c r="R61" s="47"/>
      <c r="S61" s="60"/>
      <c r="T61" s="60"/>
      <c r="V61" s="47"/>
      <c r="W61" s="60"/>
      <c r="X61" s="60"/>
      <c r="Y61" s="14"/>
      <c r="Z61" s="47"/>
      <c r="AA61" s="60"/>
      <c r="AB61" s="60"/>
      <c r="AC61" s="14"/>
      <c r="AD61" s="47"/>
      <c r="AE61" s="60"/>
      <c r="AF61" s="60"/>
      <c r="AG61" s="14"/>
      <c r="AH61" s="47"/>
      <c r="AI61" s="60"/>
      <c r="AJ61" s="60"/>
      <c r="AL61" s="47"/>
      <c r="AM61" s="60"/>
      <c r="AN61" s="60"/>
      <c r="AO61" s="14"/>
      <c r="AP61" s="47"/>
      <c r="AQ61" s="60"/>
      <c r="AR61" s="60"/>
      <c r="AS61" s="14"/>
      <c r="AU61" s="60"/>
      <c r="AV61" s="60"/>
      <c r="AW61" s="21"/>
      <c r="AX61" s="19"/>
      <c r="AY61" s="19"/>
      <c r="CH61" s="47"/>
    </row>
    <row r="62" spans="1:91" s="2" customFormat="1" x14ac:dyDescent="0.2">
      <c r="A62" s="25" t="s">
        <v>54</v>
      </c>
      <c r="B62" s="2" t="s">
        <v>53</v>
      </c>
      <c r="I62" s="15" t="s">
        <v>29</v>
      </c>
      <c r="J62" s="16">
        <v>1</v>
      </c>
      <c r="L62" s="16">
        <v>57</v>
      </c>
      <c r="M62" s="47">
        <v>-1.4580230865248052</v>
      </c>
      <c r="N62" s="47"/>
      <c r="O62" s="60"/>
      <c r="P62" s="60"/>
      <c r="Q62" s="47">
        <v>2.9734130059685446</v>
      </c>
      <c r="R62" s="47"/>
      <c r="S62" s="60"/>
      <c r="T62" s="60"/>
      <c r="U62" s="14">
        <v>1.1660397521717094</v>
      </c>
      <c r="V62" s="47"/>
      <c r="W62" s="60"/>
      <c r="X62" s="60"/>
      <c r="Y62" s="14">
        <v>2.001798339069282</v>
      </c>
      <c r="Z62" s="47"/>
      <c r="AA62" s="60"/>
      <c r="AB62" s="60"/>
      <c r="AC62" s="14">
        <v>5.7513429273968466</v>
      </c>
      <c r="AD62" s="47"/>
      <c r="AE62" s="60"/>
      <c r="AF62" s="60"/>
      <c r="AG62" s="14">
        <v>-0.20958447512807454</v>
      </c>
      <c r="AH62" s="47"/>
      <c r="AI62" s="60"/>
      <c r="AJ62" s="60"/>
      <c r="AK62" s="14">
        <v>1.7623632547038026</v>
      </c>
      <c r="AL62" s="47"/>
      <c r="AM62" s="60"/>
      <c r="AN62" s="60"/>
      <c r="AO62" s="14">
        <v>0.34771929540192148</v>
      </c>
      <c r="AP62" s="47"/>
      <c r="AQ62" s="60"/>
      <c r="AR62" s="60"/>
      <c r="AS62" s="65">
        <f t="shared" ref="AS62:AS69" si="6">AO62*1.0958+0.3331</f>
        <v>0.71413080390142558</v>
      </c>
      <c r="AT62" s="19"/>
      <c r="AU62" s="60"/>
      <c r="AV62" s="60"/>
      <c r="AW62" s="21"/>
      <c r="AX62" s="19"/>
      <c r="AY62" s="19"/>
      <c r="AZ62" s="14">
        <v>1.6743012524615799</v>
      </c>
      <c r="BG62" s="41"/>
      <c r="BH62" s="41"/>
      <c r="BI62" s="41"/>
      <c r="BJ62" s="41"/>
      <c r="BK62" s="41"/>
      <c r="BL62" s="41"/>
      <c r="BX62" s="2">
        <v>11.3</v>
      </c>
      <c r="BY62" s="47">
        <v>12.359136357146413</v>
      </c>
      <c r="BZ62" s="47">
        <v>12.359136357146413</v>
      </c>
      <c r="CH62" s="47"/>
    </row>
    <row r="63" spans="1:91" s="2" customFormat="1" x14ac:dyDescent="0.2">
      <c r="A63" s="25" t="s">
        <v>54</v>
      </c>
      <c r="B63" s="2" t="s">
        <v>53</v>
      </c>
      <c r="D63" s="22"/>
      <c r="E63" s="22"/>
      <c r="F63" s="22"/>
      <c r="G63" s="22"/>
      <c r="I63" s="15" t="s">
        <v>29</v>
      </c>
      <c r="J63" s="16">
        <v>1</v>
      </c>
      <c r="L63" s="16">
        <v>57</v>
      </c>
      <c r="M63" s="47">
        <v>-1.4298826194845442</v>
      </c>
      <c r="N63" s="47"/>
      <c r="O63" s="60"/>
      <c r="P63" s="60"/>
      <c r="Q63" s="47">
        <v>2.9438787834900655</v>
      </c>
      <c r="R63" s="47"/>
      <c r="S63" s="60"/>
      <c r="T63" s="60"/>
      <c r="U63" s="14">
        <v>1.1973528656683814</v>
      </c>
      <c r="V63" s="47"/>
      <c r="W63" s="60"/>
      <c r="X63" s="60"/>
      <c r="Y63" s="14">
        <v>1.9721993518399614</v>
      </c>
      <c r="Z63" s="47"/>
      <c r="AA63" s="60"/>
      <c r="AB63" s="60"/>
      <c r="AC63" s="14">
        <v>5.9851356955882</v>
      </c>
      <c r="AD63" s="47"/>
      <c r="AE63" s="60"/>
      <c r="AF63" s="60"/>
      <c r="AG63" s="14">
        <v>8.1863111423760571E-2</v>
      </c>
      <c r="AH63" s="47"/>
      <c r="AI63" s="60"/>
      <c r="AJ63" s="60"/>
      <c r="AK63" s="14">
        <v>1.7785790106081001</v>
      </c>
      <c r="AL63" s="47"/>
      <c r="AM63" s="60"/>
      <c r="AN63" s="60"/>
      <c r="AO63" s="14">
        <v>0.36378162285835569</v>
      </c>
      <c r="AP63" s="47"/>
      <c r="AQ63" s="60"/>
      <c r="AR63" s="60"/>
      <c r="AS63" s="65">
        <f t="shared" si="6"/>
        <v>0.73173190232818619</v>
      </c>
      <c r="AT63" s="19"/>
      <c r="AU63" s="60"/>
      <c r="AV63" s="60"/>
      <c r="AW63" s="21"/>
      <c r="AX63" s="39"/>
      <c r="AY63" s="40"/>
      <c r="AZ63" s="29">
        <v>1.6743012524615799</v>
      </c>
      <c r="BA63" s="22"/>
      <c r="BB63" s="41"/>
      <c r="BC63" s="42"/>
      <c r="BD63" s="41"/>
      <c r="BX63" s="2">
        <v>11.3</v>
      </c>
      <c r="BY63" s="47">
        <v>12.359136357146413</v>
      </c>
      <c r="BZ63" s="47">
        <v>12.359136357146413</v>
      </c>
      <c r="CB63" s="67"/>
      <c r="CH63" s="47"/>
    </row>
    <row r="64" spans="1:91" s="2" customFormat="1" x14ac:dyDescent="0.2">
      <c r="A64" s="25" t="s">
        <v>54</v>
      </c>
      <c r="B64" s="2" t="s">
        <v>53</v>
      </c>
      <c r="I64" s="15" t="s">
        <v>29</v>
      </c>
      <c r="J64" s="16">
        <v>1</v>
      </c>
      <c r="L64" s="16">
        <v>57</v>
      </c>
      <c r="M64" s="47">
        <v>-1.5159565125503909</v>
      </c>
      <c r="N64" s="47"/>
      <c r="O64" s="60"/>
      <c r="P64" s="60"/>
      <c r="Q64" s="47">
        <v>2.8983518552121947</v>
      </c>
      <c r="R64" s="47"/>
      <c r="S64" s="60"/>
      <c r="T64" s="60"/>
      <c r="U64" s="14">
        <v>1.1066593378364877</v>
      </c>
      <c r="V64" s="47"/>
      <c r="W64" s="60"/>
      <c r="X64" s="60"/>
      <c r="Y64" s="14">
        <v>1.9268621685288565</v>
      </c>
      <c r="Z64" s="47"/>
      <c r="AA64" s="60"/>
      <c r="AB64" s="60"/>
      <c r="AC64" s="14">
        <v>5.7635652698202744</v>
      </c>
      <c r="AD64" s="47"/>
      <c r="AE64" s="60"/>
      <c r="AF64" s="60"/>
      <c r="AG64" s="14">
        <v>-4.7843025865842992E-2</v>
      </c>
      <c r="AH64" s="47"/>
      <c r="AI64" s="60"/>
      <c r="AJ64" s="60"/>
      <c r="AK64" s="14">
        <v>1.6727781843148271</v>
      </c>
      <c r="AL64" s="47"/>
      <c r="AM64" s="60"/>
      <c r="AN64" s="60"/>
      <c r="AO64" s="14">
        <v>0.3917388393915866</v>
      </c>
      <c r="AP64" s="47"/>
      <c r="AQ64" s="60"/>
      <c r="AR64" s="60"/>
      <c r="AS64" s="65">
        <f t="shared" si="6"/>
        <v>0.76236742020530057</v>
      </c>
      <c r="AT64" s="19"/>
      <c r="AU64" s="60"/>
      <c r="AV64" s="60"/>
      <c r="AW64" s="21"/>
      <c r="AX64" s="19"/>
      <c r="AY64" s="19"/>
      <c r="AZ64" s="14">
        <v>1.6743012524615799</v>
      </c>
      <c r="BX64" s="2">
        <v>11.3</v>
      </c>
      <c r="BY64" s="47">
        <v>12.359136357146413</v>
      </c>
      <c r="BZ64" s="47">
        <v>12.359136357146413</v>
      </c>
      <c r="CB64" s="67"/>
      <c r="CH64" s="47"/>
    </row>
    <row r="65" spans="1:86" s="2" customFormat="1" x14ac:dyDescent="0.2">
      <c r="A65" s="25" t="s">
        <v>54</v>
      </c>
      <c r="B65" s="2" t="s">
        <v>53</v>
      </c>
      <c r="I65" s="15" t="s">
        <v>29</v>
      </c>
      <c r="J65" s="16">
        <v>1</v>
      </c>
      <c r="L65" s="16">
        <v>57</v>
      </c>
      <c r="M65" s="47">
        <v>-1.4907264437819565</v>
      </c>
      <c r="N65" s="47"/>
      <c r="O65" s="60"/>
      <c r="P65" s="60"/>
      <c r="Q65" s="47">
        <v>2.961021744704698</v>
      </c>
      <c r="R65" s="47"/>
      <c r="S65" s="60"/>
      <c r="T65" s="60"/>
      <c r="U65" s="14">
        <v>1.1313975658204161</v>
      </c>
      <c r="V65" s="47"/>
      <c r="W65" s="60"/>
      <c r="X65" s="60"/>
      <c r="Y65" s="14">
        <v>1.9894794721169689</v>
      </c>
      <c r="Z65" s="47"/>
      <c r="AA65" s="60"/>
      <c r="AB65" s="60"/>
      <c r="AC65" s="14">
        <v>5.8246213789759089</v>
      </c>
      <c r="AD65" s="47"/>
      <c r="AE65" s="60"/>
      <c r="AF65" s="60"/>
      <c r="AG65" s="14">
        <v>-0.11208904289956856</v>
      </c>
      <c r="AH65" s="47"/>
      <c r="AI65" s="60"/>
      <c r="AJ65" s="60"/>
      <c r="AK65" s="14">
        <v>1.7407044970441654</v>
      </c>
      <c r="AL65" s="47"/>
      <c r="AM65" s="60"/>
      <c r="AN65" s="60"/>
      <c r="AO65" s="14">
        <v>0.37203429005136512</v>
      </c>
      <c r="AP65" s="47"/>
      <c r="AQ65" s="60"/>
      <c r="AR65" s="60"/>
      <c r="AS65" s="65">
        <f t="shared" si="6"/>
        <v>0.74077517503828594</v>
      </c>
      <c r="AT65" s="19"/>
      <c r="AU65" s="60"/>
      <c r="AV65" s="60"/>
      <c r="AW65" s="21"/>
      <c r="AX65" s="19"/>
      <c r="AY65" s="19"/>
      <c r="AZ65" s="14">
        <v>1.6743012524615799</v>
      </c>
      <c r="BX65" s="2">
        <v>11.3</v>
      </c>
      <c r="BY65" s="47">
        <v>12.359136357146413</v>
      </c>
      <c r="BZ65" s="47">
        <v>12.359136357146413</v>
      </c>
      <c r="CB65" s="67"/>
      <c r="CH65" s="47"/>
    </row>
    <row r="66" spans="1:86" s="2" customFormat="1" x14ac:dyDescent="0.2">
      <c r="A66" s="25" t="s">
        <v>54</v>
      </c>
      <c r="B66" s="2" t="s">
        <v>53</v>
      </c>
      <c r="I66" s="15" t="s">
        <v>29</v>
      </c>
      <c r="J66" s="16">
        <v>1</v>
      </c>
      <c r="L66" s="16">
        <v>57</v>
      </c>
      <c r="M66" s="47">
        <v>-1.515165665606542</v>
      </c>
      <c r="N66" s="47"/>
      <c r="O66" s="60"/>
      <c r="P66" s="60"/>
      <c r="Q66" s="47">
        <v>2.814244895947883</v>
      </c>
      <c r="R66" s="47"/>
      <c r="S66" s="60"/>
      <c r="T66" s="60"/>
      <c r="U66" s="14">
        <v>1.1106559282320885</v>
      </c>
      <c r="V66" s="47"/>
      <c r="W66" s="60"/>
      <c r="X66" s="60"/>
      <c r="Y66" s="14">
        <v>1.8427482695546757</v>
      </c>
      <c r="Z66" s="47"/>
      <c r="AA66" s="60"/>
      <c r="AB66" s="60"/>
      <c r="AC66" s="14">
        <v>5.561025890677973</v>
      </c>
      <c r="AD66" s="47"/>
      <c r="AE66" s="60"/>
      <c r="AF66" s="60"/>
      <c r="AG66" s="14">
        <v>-8.1430440989169184E-2</v>
      </c>
      <c r="AH66" s="47"/>
      <c r="AI66" s="60"/>
      <c r="AJ66" s="60"/>
      <c r="AK66" s="14">
        <v>1.566644408064366</v>
      </c>
      <c r="AL66" s="47"/>
      <c r="AM66" s="60"/>
      <c r="AN66" s="60"/>
      <c r="AO66" s="14">
        <v>0.36741408682722243</v>
      </c>
      <c r="AP66" s="47"/>
      <c r="AQ66" s="60"/>
      <c r="AR66" s="60"/>
      <c r="AS66" s="65">
        <f t="shared" si="6"/>
        <v>0.73571235634527032</v>
      </c>
      <c r="AT66" s="19"/>
      <c r="AU66" s="60"/>
      <c r="AV66" s="60"/>
      <c r="AW66" s="21"/>
      <c r="AX66" s="19"/>
      <c r="AY66" s="19"/>
      <c r="AZ66" s="14">
        <v>1.6743012524615799</v>
      </c>
      <c r="BX66" s="2">
        <v>11.3</v>
      </c>
      <c r="BY66" s="47">
        <v>12.359136357146413</v>
      </c>
      <c r="BZ66" s="47">
        <v>12.359136357146413</v>
      </c>
      <c r="CB66" s="67"/>
      <c r="CH66" s="47"/>
    </row>
    <row r="67" spans="1:86" s="2" customFormat="1" x14ac:dyDescent="0.2">
      <c r="A67" s="25" t="s">
        <v>54</v>
      </c>
      <c r="B67" s="2" t="s">
        <v>53</v>
      </c>
      <c r="I67" s="15" t="s">
        <v>29</v>
      </c>
      <c r="J67" s="16">
        <v>1</v>
      </c>
      <c r="L67" s="16">
        <v>57</v>
      </c>
      <c r="M67" s="47">
        <v>-1.4537617182595282</v>
      </c>
      <c r="N67" s="47"/>
      <c r="O67" s="60"/>
      <c r="P67" s="60"/>
      <c r="Q67" s="47">
        <v>2.9246636788154463</v>
      </c>
      <c r="R67" s="47"/>
      <c r="S67" s="60"/>
      <c r="T67" s="60"/>
      <c r="U67" s="14">
        <v>1.1724385924861931</v>
      </c>
      <c r="V67" s="47"/>
      <c r="W67" s="60"/>
      <c r="X67" s="60"/>
      <c r="Y67" s="14">
        <v>1.9530364824608597</v>
      </c>
      <c r="Z67" s="47"/>
      <c r="AA67" s="60"/>
      <c r="AB67" s="60"/>
      <c r="AC67" s="14">
        <v>5.5692372528954044</v>
      </c>
      <c r="AD67" s="47"/>
      <c r="AE67" s="60"/>
      <c r="AF67" s="60"/>
      <c r="AG67" s="14">
        <v>-0.29337680014354661</v>
      </c>
      <c r="AH67" s="47"/>
      <c r="AI67" s="60"/>
      <c r="AJ67" s="60"/>
      <c r="AK67" s="14">
        <v>1.7209373165462949</v>
      </c>
      <c r="AL67" s="47"/>
      <c r="AM67" s="60"/>
      <c r="AN67" s="60"/>
      <c r="AO67" s="14">
        <v>0.34974197661408191</v>
      </c>
      <c r="AP67" s="47"/>
      <c r="AQ67" s="60"/>
      <c r="AR67" s="60"/>
      <c r="AS67" s="65">
        <f t="shared" si="6"/>
        <v>0.71634725797371102</v>
      </c>
      <c r="AT67" s="19"/>
      <c r="AU67" s="60"/>
      <c r="AV67" s="60"/>
      <c r="AW67" s="21"/>
      <c r="AX67" s="19"/>
      <c r="AY67" s="19"/>
      <c r="AZ67" s="14">
        <v>1.6743012524615772</v>
      </c>
      <c r="BX67" s="2">
        <v>11.3</v>
      </c>
      <c r="BY67" s="47">
        <v>12.359136357146413</v>
      </c>
      <c r="BZ67" s="47">
        <v>12.359136357146413</v>
      </c>
      <c r="CB67" s="67"/>
      <c r="CH67" s="47"/>
    </row>
    <row r="68" spans="1:86" s="2" customFormat="1" x14ac:dyDescent="0.2">
      <c r="A68" s="25" t="s">
        <v>54</v>
      </c>
      <c r="B68" s="2" t="s">
        <v>53</v>
      </c>
      <c r="I68" s="15" t="s">
        <v>29</v>
      </c>
      <c r="J68" s="16">
        <v>1</v>
      </c>
      <c r="L68" s="16">
        <v>57</v>
      </c>
      <c r="M68" s="47">
        <v>-1.4881626761327678</v>
      </c>
      <c r="N68" s="47"/>
      <c r="O68" s="60"/>
      <c r="P68" s="60"/>
      <c r="Q68" s="47">
        <v>2.8093161859040685</v>
      </c>
      <c r="R68" s="47"/>
      <c r="S68" s="60"/>
      <c r="T68" s="60"/>
      <c r="U68" s="14">
        <v>1.1398271550414507</v>
      </c>
      <c r="V68" s="47"/>
      <c r="W68" s="60"/>
      <c r="X68" s="60"/>
      <c r="Y68" s="14">
        <v>1.8377588519166608</v>
      </c>
      <c r="Z68" s="47"/>
      <c r="AA68" s="60"/>
      <c r="AB68" s="60"/>
      <c r="AC68" s="14">
        <v>5.5712227828375314</v>
      </c>
      <c r="AD68" s="47"/>
      <c r="AE68" s="60"/>
      <c r="AF68" s="60"/>
      <c r="AG68" s="14">
        <v>-6.1365825307413413E-2</v>
      </c>
      <c r="AH68" s="47"/>
      <c r="AI68" s="60"/>
      <c r="AJ68" s="60"/>
      <c r="AK68" s="14">
        <v>1.4568972617372555</v>
      </c>
      <c r="AL68" s="47"/>
      <c r="AM68" s="60"/>
      <c r="AN68" s="60"/>
      <c r="AO68" s="14">
        <v>0.23471999481111672</v>
      </c>
      <c r="AP68" s="47"/>
      <c r="AQ68" s="60"/>
      <c r="AR68" s="60"/>
      <c r="AS68" s="65">
        <f t="shared" si="6"/>
        <v>0.59030617031402177</v>
      </c>
      <c r="AT68" s="19"/>
      <c r="AU68" s="60"/>
      <c r="AV68" s="60"/>
      <c r="AW68" s="21"/>
      <c r="AX68" s="19"/>
      <c r="AY68" s="19"/>
      <c r="AZ68" s="14">
        <v>1.6743012524615772</v>
      </c>
      <c r="BX68" s="2">
        <v>11.3</v>
      </c>
      <c r="BY68" s="47">
        <v>12.359136357146413</v>
      </c>
      <c r="BZ68" s="47">
        <v>12.359136357146413</v>
      </c>
      <c r="CB68" s="67"/>
      <c r="CH68" s="47"/>
    </row>
    <row r="69" spans="1:86" s="2" customFormat="1" x14ac:dyDescent="0.2">
      <c r="A69" s="25" t="s">
        <v>54</v>
      </c>
      <c r="B69" s="2" t="s">
        <v>53</v>
      </c>
      <c r="C69" s="2" t="s">
        <v>69</v>
      </c>
      <c r="D69" s="46">
        <v>-20.8</v>
      </c>
      <c r="E69" s="46">
        <v>47.7</v>
      </c>
      <c r="F69" s="2">
        <v>4479</v>
      </c>
      <c r="G69" s="2" t="s">
        <v>72</v>
      </c>
      <c r="H69" s="2" t="s">
        <v>144</v>
      </c>
      <c r="I69" s="15" t="s">
        <v>29</v>
      </c>
      <c r="J69" s="16">
        <v>1</v>
      </c>
      <c r="K69" s="16">
        <v>8</v>
      </c>
      <c r="L69" s="16">
        <v>57</v>
      </c>
      <c r="M69" s="47">
        <v>-1.4158916162240152</v>
      </c>
      <c r="N69" s="47">
        <f>AVERAGE(M62:M69)</f>
        <v>-1.4709462923205687</v>
      </c>
      <c r="O69" s="47">
        <f>STDEV(M62:M69)</f>
        <v>3.7509032403495367E-2</v>
      </c>
      <c r="P69" s="47">
        <f>O69/SQRT($K69)</f>
        <v>1.3261445584128759E-2</v>
      </c>
      <c r="Q69" s="47">
        <v>2.9739050031563372</v>
      </c>
      <c r="R69" s="47">
        <f>AVERAGE(Q62:Q69)</f>
        <v>2.912349394149905</v>
      </c>
      <c r="S69" s="47">
        <f>STDEV(Q62:Q69)</f>
        <v>6.7048878824353106E-2</v>
      </c>
      <c r="T69" s="47">
        <f>S69/SQRT($K69)</f>
        <v>2.3705358443827595E-2</v>
      </c>
      <c r="U69" s="14">
        <v>1.2112480126726433</v>
      </c>
      <c r="V69" s="47">
        <f>AVERAGE(U62:U69)</f>
        <v>1.1544524012411712</v>
      </c>
      <c r="W69" s="47">
        <f>STDEV(U62:U69)</f>
        <v>3.867759100814798E-2</v>
      </c>
      <c r="X69" s="47">
        <f>W69/SQRT($K69)</f>
        <v>1.3674593440910635E-2</v>
      </c>
      <c r="Y69" s="14">
        <v>2.0021961201113356</v>
      </c>
      <c r="Z69" s="47">
        <f>AVERAGE(Y62:Y69)</f>
        <v>1.9407598819498251</v>
      </c>
      <c r="AA69" s="47">
        <f>STDEV(Y62:Y69)</f>
        <v>6.6998393424893374E-2</v>
      </c>
      <c r="AB69" s="47">
        <f>AA69/SQRT($K69)</f>
        <v>2.3687509159673149E-2</v>
      </c>
      <c r="AC69" s="14">
        <v>5.8515860748411814</v>
      </c>
      <c r="AD69" s="47">
        <f>AVERAGE(AC62:AC69)</f>
        <v>5.7347171591291648</v>
      </c>
      <c r="AE69" s="47">
        <f>STDEV(AC62:AC69)</f>
        <v>0.15576624081868171</v>
      </c>
      <c r="AF69" s="47">
        <f>AE69/SQRT($K69)</f>
        <v>5.507168258141331E-2</v>
      </c>
      <c r="AG69" s="14">
        <v>-0.11085131244488455</v>
      </c>
      <c r="AH69" s="47">
        <f>AVERAGE(AG62:AG69)</f>
        <v>-0.10433472641934241</v>
      </c>
      <c r="AI69" s="47">
        <f>STDEV(AG62:AG69)</f>
        <v>0.11157885767564239</v>
      </c>
      <c r="AJ69" s="47">
        <f>AI69/SQRT($K69)</f>
        <v>3.9449083449747693E-2</v>
      </c>
      <c r="AK69" s="14">
        <v>1.8128585424963817</v>
      </c>
      <c r="AL69" s="47">
        <f>AVERAGE(AK62:AK69)</f>
        <v>1.6889703094393991</v>
      </c>
      <c r="AM69" s="47">
        <f>STDEV(AK62:AK69)</f>
        <v>0.12044356370945185</v>
      </c>
      <c r="AN69" s="47">
        <f>AM69/SQRT($K69)</f>
        <v>4.2583230324613676E-2</v>
      </c>
      <c r="AO69" s="14">
        <v>0.35410828024168284</v>
      </c>
      <c r="AP69" s="47">
        <f>AVERAGE(AO62:AO69)</f>
        <v>0.34765729827466663</v>
      </c>
      <c r="AQ69" s="47">
        <f>STDEV(AO62:AO69)</f>
        <v>4.7792025548043279E-2</v>
      </c>
      <c r="AR69" s="47">
        <f>AQ69/SQRT($K69)</f>
        <v>1.6897032675831064E-2</v>
      </c>
      <c r="AS69" s="65">
        <f t="shared" si="6"/>
        <v>0.72113185348883602</v>
      </c>
      <c r="AT69" s="17">
        <f>AVERAGE(AS62:AS69)</f>
        <v>0.71406286744937952</v>
      </c>
      <c r="AU69" s="47">
        <f>STDEV(AS62:AS69)</f>
        <v>5.2370501595545946E-2</v>
      </c>
      <c r="AV69" s="47">
        <f>AU69/SQRT($K69)</f>
        <v>1.851576840617572E-2</v>
      </c>
      <c r="AW69" s="13">
        <f>_xlfn.CONFIDENCE.T(0.05,AU69,K69)</f>
        <v>4.3782835010118593E-2</v>
      </c>
      <c r="AX69" s="44">
        <f>SQRT(($BE$2/(AT69-$BF$2)))-273.15</f>
        <v>9.6500595125741029</v>
      </c>
      <c r="AY69" s="45">
        <f>(ABS(AX69-(SQRT($BE$2/(ABS(AT69-AV69)-$BF$2))-273.15)))</f>
        <v>4.7949510587402528</v>
      </c>
      <c r="AZ69" s="14">
        <v>1.6743012524615772</v>
      </c>
      <c r="BA69" s="14">
        <v>0.13394410019692618</v>
      </c>
      <c r="BB69" s="46">
        <v>11.69322382937618</v>
      </c>
      <c r="BC69" s="46">
        <v>15.660400427447662</v>
      </c>
      <c r="BD69" s="46">
        <v>0.9354579063500944</v>
      </c>
      <c r="BG69" s="47">
        <v>0.81334663135408025</v>
      </c>
      <c r="BH69" s="47">
        <v>0.55936453182671464</v>
      </c>
      <c r="BI69" s="47">
        <v>2.2162520991485999</v>
      </c>
      <c r="BJ69" s="47">
        <v>1.7467633242925493</v>
      </c>
      <c r="BK69" s="47">
        <v>0.2338644765875236</v>
      </c>
      <c r="BL69" s="47">
        <v>1.5067928218569056</v>
      </c>
      <c r="BM69" s="47">
        <v>1.1907916288856768</v>
      </c>
      <c r="BN69" s="14">
        <v>132.49758765269289</v>
      </c>
      <c r="BO69" s="14">
        <v>27.841797683342204</v>
      </c>
      <c r="BP69" s="14">
        <v>2.8255354722243421E-2</v>
      </c>
      <c r="BQ69" s="14">
        <v>12.349494858874992</v>
      </c>
      <c r="BR69" s="14">
        <v>0.44355953589389513</v>
      </c>
      <c r="BS69" s="14">
        <v>5.4703428408683603</v>
      </c>
      <c r="BT69" s="14">
        <v>1.6743012524615772</v>
      </c>
      <c r="BU69" s="14">
        <v>0.13394410019692618</v>
      </c>
      <c r="BV69" s="2">
        <v>14.5</v>
      </c>
      <c r="BW69" s="2" t="s">
        <v>132</v>
      </c>
      <c r="BX69" s="2">
        <v>11.3</v>
      </c>
      <c r="BY69" s="47">
        <v>12.359136357146413</v>
      </c>
      <c r="BZ69" s="47">
        <v>12.359136357146413</v>
      </c>
      <c r="CA69" s="2" t="s">
        <v>122</v>
      </c>
      <c r="CB69" s="68"/>
      <c r="CC69" s="47"/>
      <c r="CD69" s="14"/>
      <c r="CE69" s="14"/>
      <c r="CF69" s="14"/>
      <c r="CH69" s="47"/>
    </row>
    <row r="70" spans="1:86" s="2" customFormat="1" x14ac:dyDescent="0.2">
      <c r="A70" s="25"/>
      <c r="I70" s="15"/>
      <c r="J70" s="16"/>
      <c r="K70" s="16"/>
      <c r="M70" s="47"/>
      <c r="N70" s="47"/>
      <c r="O70" s="60"/>
      <c r="P70" s="60"/>
      <c r="Q70" s="47"/>
      <c r="R70" s="47"/>
      <c r="S70" s="60"/>
      <c r="T70" s="60"/>
      <c r="V70" s="47"/>
      <c r="W70" s="60"/>
      <c r="X70" s="60"/>
      <c r="Y70" s="14"/>
      <c r="Z70" s="47"/>
      <c r="AA70" s="60"/>
      <c r="AB70" s="60"/>
      <c r="AC70" s="14"/>
      <c r="AD70" s="47"/>
      <c r="AE70" s="60"/>
      <c r="AF70" s="60"/>
      <c r="AG70" s="14"/>
      <c r="AH70" s="47"/>
      <c r="AI70" s="60"/>
      <c r="AJ70" s="60"/>
      <c r="AL70" s="47"/>
      <c r="AM70" s="60"/>
      <c r="AN70" s="60"/>
      <c r="AO70" s="14"/>
      <c r="AP70" s="47"/>
      <c r="AQ70" s="60"/>
      <c r="AR70" s="60"/>
      <c r="AS70" s="14"/>
      <c r="AU70" s="60"/>
      <c r="AV70" s="60"/>
      <c r="AW70" s="21"/>
      <c r="AX70" s="19"/>
      <c r="AY70" s="19"/>
      <c r="BG70" s="41"/>
      <c r="BH70" s="41"/>
      <c r="BI70" s="41"/>
      <c r="BJ70" s="41"/>
      <c r="BK70" s="41"/>
      <c r="BL70" s="41"/>
      <c r="CB70" s="67"/>
      <c r="CH70" s="47"/>
    </row>
    <row r="71" spans="1:86" s="2" customFormat="1" x14ac:dyDescent="0.2">
      <c r="A71" s="25" t="s">
        <v>54</v>
      </c>
      <c r="B71" s="2" t="s">
        <v>53</v>
      </c>
      <c r="I71" s="15" t="s">
        <v>28</v>
      </c>
      <c r="J71" s="16">
        <v>1</v>
      </c>
      <c r="K71" s="16"/>
      <c r="L71" s="16">
        <v>54</v>
      </c>
      <c r="M71" s="47">
        <v>-1.4734602421010869</v>
      </c>
      <c r="N71" s="47"/>
      <c r="O71" s="60"/>
      <c r="P71" s="60"/>
      <c r="Q71" s="47">
        <v>2.8740457269483008</v>
      </c>
      <c r="R71" s="47"/>
      <c r="S71" s="60"/>
      <c r="T71" s="60"/>
      <c r="U71" s="14">
        <v>1.0536117208064304</v>
      </c>
      <c r="V71" s="47"/>
      <c r="W71" s="60"/>
      <c r="X71" s="60"/>
      <c r="Y71" s="14">
        <v>1.7532919986485211</v>
      </c>
      <c r="Z71" s="47"/>
      <c r="AA71" s="60"/>
      <c r="AB71" s="60"/>
      <c r="AC71" s="14">
        <v>5.7639165946447584</v>
      </c>
      <c r="AD71" s="47"/>
      <c r="AE71" s="60"/>
      <c r="AF71" s="60"/>
      <c r="AG71" s="14">
        <v>1.0362772825539546E-3</v>
      </c>
      <c r="AH71" s="47"/>
      <c r="AI71" s="60"/>
      <c r="AJ71" s="60"/>
      <c r="AK71" s="14">
        <v>1.6052551823335925</v>
      </c>
      <c r="AL71" s="47"/>
      <c r="AM71" s="60"/>
      <c r="AN71" s="60"/>
      <c r="AO71" s="14">
        <v>0.30420741638217952</v>
      </c>
      <c r="AP71" s="47"/>
      <c r="AQ71" s="60"/>
      <c r="AR71" s="60"/>
      <c r="AS71" s="65">
        <f t="shared" ref="AS71:AS77" si="7">AO71*1.0958+0.3331</f>
        <v>0.66645048687159236</v>
      </c>
      <c r="AT71" s="19"/>
      <c r="AU71" s="60"/>
      <c r="AV71" s="60"/>
      <c r="AW71" s="21"/>
      <c r="AX71" s="19"/>
      <c r="AY71" s="19"/>
      <c r="AZ71" s="14">
        <v>1.5682840750963201</v>
      </c>
      <c r="BX71" s="2">
        <v>11</v>
      </c>
      <c r="BY71" s="47">
        <v>12.385247201328914</v>
      </c>
      <c r="BZ71" s="47">
        <v>12.385247201328914</v>
      </c>
      <c r="CB71" s="67"/>
      <c r="CH71" s="47"/>
    </row>
    <row r="72" spans="1:86" s="2" customFormat="1" x14ac:dyDescent="0.2">
      <c r="A72" s="25" t="s">
        <v>54</v>
      </c>
      <c r="B72" s="2" t="s">
        <v>53</v>
      </c>
      <c r="I72" s="15" t="s">
        <v>28</v>
      </c>
      <c r="J72" s="16">
        <v>1</v>
      </c>
      <c r="K72" s="16"/>
      <c r="L72" s="16">
        <v>54</v>
      </c>
      <c r="M72" s="47">
        <v>-1.4716639226395043</v>
      </c>
      <c r="N72" s="47"/>
      <c r="O72" s="60"/>
      <c r="P72" s="60"/>
      <c r="Q72" s="47">
        <v>2.9073380961522366</v>
      </c>
      <c r="R72" s="47"/>
      <c r="S72" s="60"/>
      <c r="T72" s="60"/>
      <c r="U72" s="14">
        <v>1.054294060453747</v>
      </c>
      <c r="V72" s="47"/>
      <c r="W72" s="60"/>
      <c r="X72" s="60"/>
      <c r="Y72" s="14">
        <v>1.7865774374753016</v>
      </c>
      <c r="Z72" s="47"/>
      <c r="AA72" s="60"/>
      <c r="AB72" s="60"/>
      <c r="AC72" s="14">
        <v>5.7265431510510334</v>
      </c>
      <c r="AD72" s="47"/>
      <c r="AE72" s="60"/>
      <c r="AF72" s="60"/>
      <c r="AG72" s="14">
        <v>-0.10245631062270888</v>
      </c>
      <c r="AH72" s="47"/>
      <c r="AI72" s="60"/>
      <c r="AJ72" s="60"/>
      <c r="AK72" s="14">
        <v>1.6585449457073576</v>
      </c>
      <c r="AL72" s="47"/>
      <c r="AM72" s="60"/>
      <c r="AN72" s="60"/>
      <c r="AO72" s="14">
        <v>0.32292465784053426</v>
      </c>
      <c r="AP72" s="47"/>
      <c r="AQ72" s="60"/>
      <c r="AR72" s="60"/>
      <c r="AS72" s="65">
        <f t="shared" si="7"/>
        <v>0.68696084006165747</v>
      </c>
      <c r="AT72" s="19"/>
      <c r="AU72" s="60"/>
      <c r="AV72" s="60"/>
      <c r="AW72" s="21"/>
      <c r="AX72" s="19"/>
      <c r="AY72" s="19"/>
      <c r="AZ72" s="14">
        <v>1.5682840750963201</v>
      </c>
      <c r="BX72" s="2">
        <v>11</v>
      </c>
      <c r="BY72" s="47">
        <v>12.385247201328914</v>
      </c>
      <c r="BZ72" s="47">
        <v>12.385247201328914</v>
      </c>
      <c r="CB72" s="67"/>
      <c r="CH72" s="47"/>
    </row>
    <row r="73" spans="1:86" s="2" customFormat="1" x14ac:dyDescent="0.2">
      <c r="A73" s="25" t="s">
        <v>54</v>
      </c>
      <c r="B73" s="2" t="s">
        <v>53</v>
      </c>
      <c r="I73" s="15" t="s">
        <v>28</v>
      </c>
      <c r="J73" s="16">
        <v>1</v>
      </c>
      <c r="K73" s="16"/>
      <c r="L73" s="16">
        <v>54</v>
      </c>
      <c r="M73" s="47">
        <v>-1.4400723840259388</v>
      </c>
      <c r="N73" s="47"/>
      <c r="O73" s="60"/>
      <c r="P73" s="60"/>
      <c r="Q73" s="47">
        <v>3.0109021463887662</v>
      </c>
      <c r="R73" s="47"/>
      <c r="S73" s="60"/>
      <c r="T73" s="60"/>
      <c r="U73" s="14">
        <v>1.0843279207677434</v>
      </c>
      <c r="V73" s="47"/>
      <c r="W73" s="60"/>
      <c r="X73" s="60"/>
      <c r="Y73" s="14">
        <v>1.8900617656802723</v>
      </c>
      <c r="Z73" s="47"/>
      <c r="AA73" s="60"/>
      <c r="AB73" s="60"/>
      <c r="AC73" s="14">
        <v>5.7781929809627979</v>
      </c>
      <c r="AD73" s="47"/>
      <c r="AE73" s="60"/>
      <c r="AF73" s="60"/>
      <c r="AG73" s="14">
        <v>-0.25765278531625357</v>
      </c>
      <c r="AH73" s="47"/>
      <c r="AI73" s="60"/>
      <c r="AJ73" s="60"/>
      <c r="AK73" s="14">
        <v>1.8149640353895269</v>
      </c>
      <c r="AL73" s="47"/>
      <c r="AM73" s="60"/>
      <c r="AN73" s="60"/>
      <c r="AO73" s="14">
        <v>0.34492065580754572</v>
      </c>
      <c r="AP73" s="47"/>
      <c r="AQ73" s="60"/>
      <c r="AR73" s="60"/>
      <c r="AS73" s="65">
        <f t="shared" si="7"/>
        <v>0.71106405463390865</v>
      </c>
      <c r="AT73" s="19"/>
      <c r="AU73" s="60"/>
      <c r="AV73" s="60"/>
      <c r="AW73" s="21"/>
      <c r="AX73" s="19"/>
      <c r="AY73" s="19"/>
      <c r="AZ73" s="14">
        <v>1.5682840750963201</v>
      </c>
      <c r="BX73" s="2">
        <v>11</v>
      </c>
      <c r="BY73" s="47">
        <v>12.385247201328914</v>
      </c>
      <c r="BZ73" s="47">
        <v>12.385247201328914</v>
      </c>
      <c r="CB73" s="67"/>
      <c r="CH73" s="47"/>
    </row>
    <row r="74" spans="1:86" s="2" customFormat="1" x14ac:dyDescent="0.2">
      <c r="A74" s="25" t="s">
        <v>54</v>
      </c>
      <c r="B74" s="2" t="s">
        <v>53</v>
      </c>
      <c r="I74" s="15" t="s">
        <v>28</v>
      </c>
      <c r="J74" s="16">
        <v>1</v>
      </c>
      <c r="K74" s="16"/>
      <c r="L74" s="16">
        <v>54</v>
      </c>
      <c r="M74" s="47">
        <v>-1.5944982635649552</v>
      </c>
      <c r="N74" s="47"/>
      <c r="O74" s="60"/>
      <c r="P74" s="60"/>
      <c r="Q74" s="47">
        <v>2.7396557549725511</v>
      </c>
      <c r="R74" s="47"/>
      <c r="S74" s="60"/>
      <c r="T74" s="60"/>
      <c r="U74" s="14">
        <v>0.92872304838338082</v>
      </c>
      <c r="V74" s="47"/>
      <c r="W74" s="60"/>
      <c r="X74" s="60"/>
      <c r="Y74" s="14">
        <v>1.6191845139394729</v>
      </c>
      <c r="Z74" s="47"/>
      <c r="AA74" s="60"/>
      <c r="AB74" s="60"/>
      <c r="AC74" s="14">
        <v>5.6583538652505982</v>
      </c>
      <c r="AD74" s="47"/>
      <c r="AE74" s="60"/>
      <c r="AF74" s="60"/>
      <c r="AG74" s="14">
        <v>0.16405883361192419</v>
      </c>
      <c r="AH74" s="47"/>
      <c r="AI74" s="60"/>
      <c r="AJ74" s="60"/>
      <c r="AK74" s="14">
        <v>1.4098341928472646</v>
      </c>
      <c r="AL74" s="47"/>
      <c r="AM74" s="60"/>
      <c r="AN74" s="60"/>
      <c r="AO74" s="14">
        <v>0.36592307430552418</v>
      </c>
      <c r="AP74" s="47"/>
      <c r="AQ74" s="60"/>
      <c r="AR74" s="60"/>
      <c r="AS74" s="65">
        <f t="shared" si="7"/>
        <v>0.73407850482399351</v>
      </c>
      <c r="AT74" s="19"/>
      <c r="AU74" s="60"/>
      <c r="AV74" s="60"/>
      <c r="AW74" s="21"/>
      <c r="AX74" s="19"/>
      <c r="AY74" s="19"/>
      <c r="AZ74" s="14">
        <v>1.5682840750963201</v>
      </c>
      <c r="BX74" s="2">
        <v>11</v>
      </c>
      <c r="BY74" s="47">
        <v>12.385247201328914</v>
      </c>
      <c r="BZ74" s="47">
        <v>12.385247201328914</v>
      </c>
      <c r="CB74" s="67"/>
      <c r="CH74" s="47"/>
    </row>
    <row r="75" spans="1:86" s="2" customFormat="1" x14ac:dyDescent="0.2">
      <c r="A75" s="25" t="s">
        <v>54</v>
      </c>
      <c r="B75" s="2" t="s">
        <v>53</v>
      </c>
      <c r="I75" s="15" t="s">
        <v>28</v>
      </c>
      <c r="J75" s="16">
        <v>1</v>
      </c>
      <c r="K75" s="16"/>
      <c r="L75" s="16">
        <v>54</v>
      </c>
      <c r="M75" s="47">
        <v>-1.4384944530811854</v>
      </c>
      <c r="N75" s="47"/>
      <c r="O75" s="60"/>
      <c r="P75" s="60"/>
      <c r="Q75" s="47">
        <v>2.9470938411870935</v>
      </c>
      <c r="R75" s="47"/>
      <c r="S75" s="60"/>
      <c r="T75" s="60"/>
      <c r="U75" s="14">
        <v>1.088409233874343</v>
      </c>
      <c r="V75" s="47"/>
      <c r="W75" s="60"/>
      <c r="X75" s="60"/>
      <c r="Y75" s="14">
        <v>1.8262555131249343</v>
      </c>
      <c r="Z75" s="47"/>
      <c r="AA75" s="60"/>
      <c r="AB75" s="60"/>
      <c r="AC75" s="14">
        <v>5.8235542923364694</v>
      </c>
      <c r="AD75" s="47"/>
      <c r="AE75" s="60"/>
      <c r="AF75" s="60"/>
      <c r="AG75" s="14">
        <v>-8.5220778261091423E-2</v>
      </c>
      <c r="AH75" s="47"/>
      <c r="AI75" s="60"/>
      <c r="AJ75" s="60"/>
      <c r="AK75" s="14">
        <v>1.7682518370453482</v>
      </c>
      <c r="AL75" s="47"/>
      <c r="AM75" s="60"/>
      <c r="AN75" s="60"/>
      <c r="AO75" s="14">
        <v>0.35921194665994305</v>
      </c>
      <c r="AP75" s="47"/>
      <c r="AQ75" s="60"/>
      <c r="AR75" s="60"/>
      <c r="AS75" s="65">
        <f t="shared" si="7"/>
        <v>0.72672445114996564</v>
      </c>
      <c r="AT75" s="19"/>
      <c r="AU75" s="60"/>
      <c r="AV75" s="60"/>
      <c r="AW75" s="21"/>
      <c r="AX75" s="19"/>
      <c r="AY75" s="19"/>
      <c r="AZ75" s="14">
        <v>1.5682840750963201</v>
      </c>
      <c r="BX75" s="2">
        <v>11</v>
      </c>
      <c r="BY75" s="47">
        <v>12.385247201328914</v>
      </c>
      <c r="BZ75" s="47">
        <v>12.385247201328914</v>
      </c>
      <c r="CB75" s="67"/>
      <c r="CH75" s="47"/>
    </row>
    <row r="76" spans="1:86" s="2" customFormat="1" x14ac:dyDescent="0.2">
      <c r="A76" s="25" t="s">
        <v>54</v>
      </c>
      <c r="B76" s="2" t="s">
        <v>53</v>
      </c>
      <c r="I76" s="15" t="s">
        <v>28</v>
      </c>
      <c r="J76" s="16">
        <v>1</v>
      </c>
      <c r="K76" s="16"/>
      <c r="L76" s="16">
        <v>54</v>
      </c>
      <c r="M76" s="47">
        <v>-1.436322650888787</v>
      </c>
      <c r="N76" s="47"/>
      <c r="O76" s="60"/>
      <c r="P76" s="60"/>
      <c r="Q76" s="47">
        <v>2.9114170561937698</v>
      </c>
      <c r="R76" s="47"/>
      <c r="S76" s="60"/>
      <c r="T76" s="60"/>
      <c r="U76" s="14">
        <v>1.0920753391532485</v>
      </c>
      <c r="V76" s="47"/>
      <c r="W76" s="60"/>
      <c r="X76" s="60"/>
      <c r="Y76" s="14">
        <v>1.7905769914454055</v>
      </c>
      <c r="Z76" s="47"/>
      <c r="AA76" s="60"/>
      <c r="AB76" s="60"/>
      <c r="AC76" s="14">
        <v>5.6990886749324066</v>
      </c>
      <c r="AD76" s="47"/>
      <c r="AE76" s="60"/>
      <c r="AF76" s="60"/>
      <c r="AG76" s="14">
        <v>-0.13777797643226009</v>
      </c>
      <c r="AH76" s="47"/>
      <c r="AI76" s="60"/>
      <c r="AJ76" s="60"/>
      <c r="AK76" s="14">
        <v>1.7026119706650411</v>
      </c>
      <c r="AL76" s="47"/>
      <c r="AM76" s="60"/>
      <c r="AN76" s="60"/>
      <c r="AO76" s="14">
        <v>0.32641091058888128</v>
      </c>
      <c r="AP76" s="47"/>
      <c r="AQ76" s="60"/>
      <c r="AR76" s="60"/>
      <c r="AS76" s="65">
        <f t="shared" si="7"/>
        <v>0.69078107582329618</v>
      </c>
      <c r="AT76" s="19"/>
      <c r="AU76" s="60"/>
      <c r="AV76" s="60"/>
      <c r="AW76" s="21"/>
      <c r="AX76" s="44"/>
      <c r="AY76" s="45"/>
      <c r="AZ76" s="14">
        <v>1.5682840750963241</v>
      </c>
      <c r="BX76" s="2">
        <v>11</v>
      </c>
      <c r="BY76" s="47">
        <v>12.385247201328914</v>
      </c>
      <c r="BZ76" s="47">
        <v>12.385247201328914</v>
      </c>
      <c r="CB76" s="67"/>
      <c r="CH76" s="47"/>
    </row>
    <row r="77" spans="1:86" s="2" customFormat="1" x14ac:dyDescent="0.2">
      <c r="A77" s="25" t="s">
        <v>54</v>
      </c>
      <c r="B77" s="2" t="s">
        <v>53</v>
      </c>
      <c r="C77" s="2" t="s">
        <v>79</v>
      </c>
      <c r="D77" s="46">
        <v>-23.7</v>
      </c>
      <c r="E77" s="46">
        <v>46.2</v>
      </c>
      <c r="F77" s="2">
        <v>3393</v>
      </c>
      <c r="G77" s="2" t="s">
        <v>72</v>
      </c>
      <c r="H77" s="2" t="s">
        <v>80</v>
      </c>
      <c r="I77" s="15" t="s">
        <v>28</v>
      </c>
      <c r="J77" s="16">
        <v>1</v>
      </c>
      <c r="K77" s="16">
        <v>7</v>
      </c>
      <c r="L77" s="16">
        <v>54</v>
      </c>
      <c r="M77" s="47">
        <v>-1.4910478840793733</v>
      </c>
      <c r="N77" s="47">
        <f>AVERAGE(M71:M77)</f>
        <v>-1.4779371143401188</v>
      </c>
      <c r="O77" s="47">
        <f>STDEV(M71:M77)</f>
        <v>5.5586290288497056E-2</v>
      </c>
      <c r="P77" s="47">
        <f>O77/SQRT($K77)</f>
        <v>2.1009642915429713E-2</v>
      </c>
      <c r="Q77" s="47">
        <v>2.8185260060765032</v>
      </c>
      <c r="R77" s="47">
        <f>AVERAGE(Q71:Q77)</f>
        <v>2.8869969468456032</v>
      </c>
      <c r="S77" s="47">
        <f>STDEV(Q71:Q77)</f>
        <v>8.8071627978045894E-2</v>
      </c>
      <c r="T77" s="47">
        <f>S77/SQRT($K77)</f>
        <v>3.3287946455786824E-2</v>
      </c>
      <c r="U77" s="14">
        <v>1.036811325953785</v>
      </c>
      <c r="V77" s="47">
        <f>AVERAGE(U71:U77)</f>
        <v>1.0483218070560969</v>
      </c>
      <c r="W77" s="47">
        <f>STDEV(U71:U77)</f>
        <v>5.6741840579202368E-2</v>
      </c>
      <c r="X77" s="47">
        <f>W77/SQRT($K77)</f>
        <v>2.1446399872091806E-2</v>
      </c>
      <c r="Y77" s="14">
        <v>1.6978164737262915</v>
      </c>
      <c r="Z77" s="47">
        <f>AVERAGE(Y71:Y77)</f>
        <v>1.7662520991485999</v>
      </c>
      <c r="AA77" s="47">
        <f>STDEV(Y71:Y77)</f>
        <v>8.7952957719836258E-2</v>
      </c>
      <c r="AB77" s="47">
        <f>AA77/SQRT($K77)</f>
        <v>3.3243093314180752E-2</v>
      </c>
      <c r="AC77" s="14">
        <v>5.7074899450682279</v>
      </c>
      <c r="AD77" s="47">
        <f>AVERAGE(AC71:AC77)</f>
        <v>5.7367342148923255</v>
      </c>
      <c r="AE77" s="47">
        <f>STDEV(AC71:AC77)</f>
        <v>5.5550559386763378E-2</v>
      </c>
      <c r="AF77" s="47">
        <f>AE77/SQRT($K77)</f>
        <v>2.0996137903985801E-2</v>
      </c>
      <c r="AG77" s="14">
        <v>5.5755388182199273E-2</v>
      </c>
      <c r="AH77" s="47">
        <f>AVERAGE(AG71:AG77)</f>
        <v>-5.1751050222233794E-2</v>
      </c>
      <c r="AI77" s="47">
        <f>STDEV(AG71:AG77)</f>
        <v>0.13808538715782886</v>
      </c>
      <c r="AJ77" s="47">
        <f>AI77/SQRT($K77)</f>
        <v>5.2191370587383899E-2</v>
      </c>
      <c r="AK77" s="14">
        <v>1.529953994504285</v>
      </c>
      <c r="AL77" s="47">
        <f>AVERAGE(AK71:AK77)</f>
        <v>1.6413451654989164</v>
      </c>
      <c r="AM77" s="47">
        <f>STDEV(AK71:AK77)</f>
        <v>0.14000361866639471</v>
      </c>
      <c r="AN77" s="47">
        <f>AM77/SQRT($K77)</f>
        <v>5.2916393948628682E-2</v>
      </c>
      <c r="AO77" s="14">
        <v>0.30162227633140359</v>
      </c>
      <c r="AP77" s="47">
        <f>AVERAGE(AO71:AO77)</f>
        <v>0.33217441970228739</v>
      </c>
      <c r="AQ77" s="47">
        <f>STDEV(AO71:AO77)</f>
        <v>2.5386443092810202E-2</v>
      </c>
      <c r="AR77" s="47">
        <f>AQ77/SQRT($K77)</f>
        <v>9.5951735851527442E-3</v>
      </c>
      <c r="AS77" s="65">
        <f t="shared" si="7"/>
        <v>0.66361769040395213</v>
      </c>
      <c r="AT77" s="17">
        <f>AVERAGE(AS71:AS77)</f>
        <v>0.6970967291097665</v>
      </c>
      <c r="AU77" s="47">
        <f>STDEV(AS71:AS77)</f>
        <v>2.7818464341101426E-2</v>
      </c>
      <c r="AV77" s="47">
        <f>AU77/SQRT($K77)</f>
        <v>1.0514391214610379E-2</v>
      </c>
      <c r="AW77" s="13">
        <f>_xlfn.CONFIDENCE.T(0.05,AU77,K77)</f>
        <v>2.5727788470604689E-2</v>
      </c>
      <c r="AX77" s="44">
        <f>SQRT(($BE$2/(AT77-$BF$2)))-273.15</f>
        <v>14.034326778222464</v>
      </c>
      <c r="AY77" s="45">
        <f>(ABS(AX77-(SQRT($BE$2/(ABS(AT77-AV77)-$BF$2))-273.15)))</f>
        <v>2.821609405949232</v>
      </c>
      <c r="AZ77" s="14">
        <v>1.5682840750963241</v>
      </c>
      <c r="BA77" s="14">
        <v>0.12546272600770592</v>
      </c>
      <c r="BB77" s="46">
        <v>11.03908543267559</v>
      </c>
      <c r="BC77" s="46">
        <v>14.933579986669226</v>
      </c>
      <c r="BD77" s="46">
        <v>0.88312683461404717</v>
      </c>
      <c r="BG77" s="47">
        <v>-1.1116946526581786</v>
      </c>
      <c r="BH77" s="47">
        <v>-0.16708969589784539</v>
      </c>
      <c r="BI77" s="47">
        <v>0.45</v>
      </c>
      <c r="BJ77" s="47">
        <v>-0.16986541777572664</v>
      </c>
      <c r="BK77" s="47">
        <v>0.22078170865351179</v>
      </c>
      <c r="BL77" s="47">
        <v>0.74175905107895379</v>
      </c>
      <c r="BM77" s="47">
        <v>0.70047363477961255</v>
      </c>
      <c r="BN77" s="14">
        <v>27.799155417788473</v>
      </c>
      <c r="BO77" s="14">
        <v>9.351617616824516</v>
      </c>
      <c r="BP77" s="14">
        <v>2.1299795543740965E-2</v>
      </c>
      <c r="BQ77" s="14">
        <v>2.6650996620373881</v>
      </c>
      <c r="BR77" s="14">
        <v>0.28498809203261272</v>
      </c>
      <c r="BS77" s="14">
        <v>5.4544653003930836</v>
      </c>
      <c r="BT77" s="14">
        <v>1.5682840750963241</v>
      </c>
      <c r="BU77" s="14">
        <v>0.12546272600770592</v>
      </c>
      <c r="BV77" s="2">
        <v>14.8</v>
      </c>
      <c r="BW77" s="2" t="s">
        <v>132</v>
      </c>
      <c r="BX77" s="2">
        <v>11</v>
      </c>
      <c r="BY77" s="47">
        <v>12.385247201328914</v>
      </c>
      <c r="BZ77" s="47">
        <v>12.385247201328914</v>
      </c>
      <c r="CA77" s="2" t="s">
        <v>123</v>
      </c>
      <c r="CB77" s="68"/>
      <c r="CC77" s="47"/>
      <c r="CD77" s="14"/>
      <c r="CE77" s="14"/>
      <c r="CF77" s="14"/>
      <c r="CH77" s="47"/>
    </row>
    <row r="78" spans="1:86" s="2" customFormat="1" x14ac:dyDescent="0.2">
      <c r="A78" s="25"/>
      <c r="D78" s="22"/>
      <c r="E78" s="22"/>
      <c r="F78" s="22"/>
      <c r="G78" s="22"/>
      <c r="H78" s="22"/>
      <c r="I78" s="15"/>
      <c r="J78" s="16"/>
      <c r="K78" s="16"/>
      <c r="L78" s="16"/>
      <c r="M78" s="47"/>
      <c r="N78" s="47"/>
      <c r="O78" s="60"/>
      <c r="P78" s="60"/>
      <c r="Q78" s="47"/>
      <c r="R78" s="47"/>
      <c r="S78" s="60"/>
      <c r="T78" s="60"/>
      <c r="U78" s="14"/>
      <c r="V78" s="47"/>
      <c r="W78" s="60"/>
      <c r="X78" s="60"/>
      <c r="Y78" s="14"/>
      <c r="Z78" s="47"/>
      <c r="AA78" s="60"/>
      <c r="AB78" s="60"/>
      <c r="AC78" s="14"/>
      <c r="AD78" s="47"/>
      <c r="AE78" s="60"/>
      <c r="AF78" s="60"/>
      <c r="AG78" s="14"/>
      <c r="AH78" s="47"/>
      <c r="AI78" s="60"/>
      <c r="AJ78" s="60"/>
      <c r="AK78" s="14"/>
      <c r="AL78" s="47"/>
      <c r="AM78" s="60"/>
      <c r="AN78" s="60"/>
      <c r="AO78" s="14"/>
      <c r="AP78" s="47"/>
      <c r="AQ78" s="60"/>
      <c r="AR78" s="60"/>
      <c r="AS78" s="14"/>
      <c r="AU78" s="60"/>
      <c r="AV78" s="60"/>
      <c r="AW78" s="21"/>
      <c r="AX78" s="39"/>
      <c r="AY78" s="40"/>
      <c r="AZ78" s="22"/>
      <c r="BA78" s="22"/>
      <c r="BB78" s="41"/>
      <c r="BC78" s="42"/>
      <c r="BD78" s="41"/>
      <c r="BG78" s="41"/>
      <c r="BH78" s="41"/>
      <c r="BI78" s="41"/>
      <c r="BJ78" s="41"/>
      <c r="BK78" s="41"/>
      <c r="BL78" s="41"/>
      <c r="CB78" s="67"/>
      <c r="CH78" s="47"/>
    </row>
    <row r="79" spans="1:86" s="2" customFormat="1" x14ac:dyDescent="0.2">
      <c r="A79" s="25" t="s">
        <v>48</v>
      </c>
      <c r="B79" s="2" t="s">
        <v>53</v>
      </c>
      <c r="I79" s="15" t="s">
        <v>20</v>
      </c>
      <c r="J79" s="16">
        <v>1</v>
      </c>
      <c r="K79" s="16"/>
      <c r="L79" s="16">
        <v>25</v>
      </c>
      <c r="M79" s="47">
        <v>-1.5396084872829012</v>
      </c>
      <c r="N79" s="47"/>
      <c r="O79" s="60"/>
      <c r="P79" s="60"/>
      <c r="Q79" s="47">
        <v>2.3899171986664443</v>
      </c>
      <c r="R79" s="47"/>
      <c r="S79" s="60"/>
      <c r="T79" s="60"/>
      <c r="U79" s="14">
        <v>-1.5396084872829012</v>
      </c>
      <c r="V79" s="47"/>
      <c r="W79" s="60"/>
      <c r="X79" s="60"/>
      <c r="Y79" s="14">
        <v>0.93114097253502737</v>
      </c>
      <c r="Z79" s="47"/>
      <c r="AA79" s="60"/>
      <c r="AB79" s="60"/>
      <c r="AC79" s="14">
        <v>9.849785675277591</v>
      </c>
      <c r="AD79" s="47"/>
      <c r="AE79" s="60"/>
      <c r="AF79" s="60"/>
      <c r="AG79" s="14">
        <v>1.1299438642202233</v>
      </c>
      <c r="AH79" s="47"/>
      <c r="AI79" s="60"/>
      <c r="AJ79" s="60"/>
      <c r="AK79" s="14">
        <v>1.1144014182491169</v>
      </c>
      <c r="AL79" s="47"/>
      <c r="AM79" s="60"/>
      <c r="AN79" s="60"/>
      <c r="AO79" s="14">
        <v>0.32766745770226868</v>
      </c>
      <c r="AP79" s="47"/>
      <c r="AQ79" s="60"/>
      <c r="AR79" s="60"/>
      <c r="AS79" s="65">
        <f t="shared" ref="AS79:AS88" si="8">AO79*1.0958+0.3331</f>
        <v>0.69215800015014606</v>
      </c>
      <c r="AT79" s="19"/>
      <c r="AU79" s="60"/>
      <c r="AV79" s="60"/>
      <c r="AW79" s="19"/>
      <c r="AX79" s="19"/>
      <c r="AY79" s="19"/>
      <c r="AZ79" s="14">
        <v>2.5169309034877898</v>
      </c>
      <c r="BX79" s="2">
        <v>15</v>
      </c>
      <c r="BY79" s="47">
        <v>12.043778291023392</v>
      </c>
      <c r="BZ79" s="47">
        <v>12.043778291023392</v>
      </c>
      <c r="CB79" s="67"/>
      <c r="CH79" s="47"/>
    </row>
    <row r="80" spans="1:86" s="2" customFormat="1" x14ac:dyDescent="0.2">
      <c r="A80" s="25" t="s">
        <v>48</v>
      </c>
      <c r="B80" s="2" t="s">
        <v>53</v>
      </c>
      <c r="I80" s="15" t="s">
        <v>20</v>
      </c>
      <c r="J80" s="16">
        <v>1</v>
      </c>
      <c r="K80" s="16"/>
      <c r="L80" s="16">
        <v>25</v>
      </c>
      <c r="M80" s="47">
        <v>-1.5487105563588304</v>
      </c>
      <c r="N80" s="47"/>
      <c r="O80" s="60"/>
      <c r="P80" s="60"/>
      <c r="Q80" s="47">
        <v>2.1921881606869231</v>
      </c>
      <c r="R80" s="47"/>
      <c r="S80" s="60"/>
      <c r="T80" s="60"/>
      <c r="U80" s="14">
        <v>-1.5487105563588304</v>
      </c>
      <c r="V80" s="47"/>
      <c r="W80" s="60"/>
      <c r="X80" s="60"/>
      <c r="Y80" s="14">
        <v>0.92876959474091803</v>
      </c>
      <c r="Z80" s="47"/>
      <c r="AA80" s="60"/>
      <c r="AB80" s="60"/>
      <c r="AC80" s="14">
        <v>9.6504001708013796</v>
      </c>
      <c r="AD80" s="47"/>
      <c r="AE80" s="60"/>
      <c r="AF80" s="60"/>
      <c r="AG80" s="14">
        <v>0.93228001189775966</v>
      </c>
      <c r="AH80" s="47"/>
      <c r="AI80" s="60"/>
      <c r="AJ80" s="60"/>
      <c r="AK80" s="14">
        <v>0.88498006814352603</v>
      </c>
      <c r="AL80" s="47"/>
      <c r="AM80" s="60"/>
      <c r="AN80" s="60"/>
      <c r="AO80" s="14">
        <v>0.30176691706629288</v>
      </c>
      <c r="AP80" s="47"/>
      <c r="AQ80" s="60"/>
      <c r="AR80" s="60"/>
      <c r="AS80" s="65">
        <f t="shared" si="8"/>
        <v>0.6637761877212438</v>
      </c>
      <c r="AT80" s="17"/>
      <c r="AU80" s="60"/>
      <c r="AV80" s="60"/>
      <c r="AW80" s="19"/>
      <c r="AX80" s="19"/>
      <c r="AY80" s="19"/>
      <c r="AZ80" s="14">
        <v>2.5169309034877898</v>
      </c>
      <c r="BX80" s="2">
        <v>15</v>
      </c>
      <c r="BY80" s="47">
        <v>12.043778291023392</v>
      </c>
      <c r="BZ80" s="47">
        <v>12.043778291023392</v>
      </c>
      <c r="CB80" s="67"/>
      <c r="CH80" s="47"/>
    </row>
    <row r="81" spans="1:86" s="2" customFormat="1" x14ac:dyDescent="0.2">
      <c r="A81" s="25" t="s">
        <v>48</v>
      </c>
      <c r="B81" s="2" t="s">
        <v>53</v>
      </c>
      <c r="I81" s="15" t="s">
        <v>20</v>
      </c>
      <c r="J81" s="16">
        <v>1</v>
      </c>
      <c r="K81" s="16"/>
      <c r="L81" s="16">
        <v>25</v>
      </c>
      <c r="M81" s="47">
        <v>-1.5364576663979868</v>
      </c>
      <c r="N81" s="47"/>
      <c r="O81" s="60"/>
      <c r="P81" s="60"/>
      <c r="Q81" s="47">
        <v>2.2992765878266259</v>
      </c>
      <c r="R81" s="47"/>
      <c r="S81" s="60"/>
      <c r="T81" s="60"/>
      <c r="U81" s="14">
        <v>-1.5364576663979868</v>
      </c>
      <c r="V81" s="47"/>
      <c r="W81" s="60"/>
      <c r="X81" s="60"/>
      <c r="Y81" s="14">
        <v>0.93791388501296491</v>
      </c>
      <c r="Z81" s="47"/>
      <c r="AA81" s="60"/>
      <c r="AB81" s="60"/>
      <c r="AC81" s="14">
        <v>9.7583692048245858</v>
      </c>
      <c r="AD81" s="47"/>
      <c r="AE81" s="60"/>
      <c r="AF81" s="60"/>
      <c r="AG81" s="14">
        <v>1.0393167558808472</v>
      </c>
      <c r="AH81" s="47"/>
      <c r="AI81" s="60"/>
      <c r="AJ81" s="60"/>
      <c r="AK81" s="14">
        <v>1.0158936288104103</v>
      </c>
      <c r="AL81" s="47"/>
      <c r="AM81" s="60"/>
      <c r="AN81" s="60"/>
      <c r="AO81" s="14">
        <v>0.31487724675174911</v>
      </c>
      <c r="AP81" s="47"/>
      <c r="AQ81" s="60"/>
      <c r="AR81" s="60"/>
      <c r="AS81" s="65">
        <f t="shared" si="8"/>
        <v>0.67814248699056678</v>
      </c>
      <c r="AT81" s="17"/>
      <c r="AU81" s="60"/>
      <c r="AV81" s="60"/>
      <c r="AW81" s="19"/>
      <c r="AX81" s="19"/>
      <c r="AY81" s="19"/>
      <c r="AZ81" s="14">
        <v>2.5169309034877898</v>
      </c>
      <c r="BX81" s="2">
        <v>15</v>
      </c>
      <c r="BY81" s="47">
        <v>12.043778291023392</v>
      </c>
      <c r="BZ81" s="47">
        <v>12.043778291023392</v>
      </c>
      <c r="CB81" s="67"/>
      <c r="CH81" s="47"/>
    </row>
    <row r="82" spans="1:86" s="2" customFormat="1" x14ac:dyDescent="0.2">
      <c r="A82" s="25" t="s">
        <v>48</v>
      </c>
      <c r="B82" s="2" t="s">
        <v>53</v>
      </c>
      <c r="I82" s="15" t="s">
        <v>20</v>
      </c>
      <c r="J82" s="16">
        <v>1</v>
      </c>
      <c r="K82" s="16"/>
      <c r="L82" s="16">
        <v>25</v>
      </c>
      <c r="M82" s="47">
        <v>-1.5818570944841108</v>
      </c>
      <c r="N82" s="47"/>
      <c r="O82" s="60"/>
      <c r="P82" s="60"/>
      <c r="Q82" s="47">
        <v>2.2935730614892473</v>
      </c>
      <c r="R82" s="47"/>
      <c r="S82" s="60"/>
      <c r="T82" s="60"/>
      <c r="U82" s="14">
        <v>-1.5818570944841108</v>
      </c>
      <c r="V82" s="47"/>
      <c r="W82" s="60"/>
      <c r="X82" s="60"/>
      <c r="Y82" s="14">
        <v>0.88940074438412342</v>
      </c>
      <c r="Z82" s="47"/>
      <c r="AA82" s="60"/>
      <c r="AB82" s="60"/>
      <c r="AC82" s="14">
        <v>9.7527197291489713</v>
      </c>
      <c r="AD82" s="47"/>
      <c r="AE82" s="60"/>
      <c r="AF82" s="60"/>
      <c r="AG82" s="14">
        <v>1.0337160622468389</v>
      </c>
      <c r="AH82" s="47"/>
      <c r="AI82" s="60"/>
      <c r="AJ82" s="60"/>
      <c r="AK82" s="14">
        <v>0.91507072333052442</v>
      </c>
      <c r="AL82" s="47"/>
      <c r="AM82" s="60"/>
      <c r="AN82" s="60"/>
      <c r="AO82" s="14">
        <v>0.26655289511018365</v>
      </c>
      <c r="AP82" s="47"/>
      <c r="AQ82" s="60"/>
      <c r="AR82" s="60"/>
      <c r="AS82" s="65">
        <f t="shared" si="8"/>
        <v>0.62518866246173932</v>
      </c>
      <c r="AT82" s="17"/>
      <c r="AU82" s="60"/>
      <c r="AV82" s="60"/>
      <c r="AW82" s="19"/>
      <c r="AX82" s="19"/>
      <c r="AY82" s="19"/>
      <c r="AZ82" s="14">
        <v>2.5169309034877898</v>
      </c>
      <c r="BX82" s="2">
        <v>15</v>
      </c>
      <c r="BY82" s="47">
        <v>12.043778291023392</v>
      </c>
      <c r="BZ82" s="47">
        <v>12.043778291023392</v>
      </c>
      <c r="CB82" s="67"/>
      <c r="CH82" s="47"/>
    </row>
    <row r="83" spans="1:86" s="2" customFormat="1" x14ac:dyDescent="0.2">
      <c r="A83" s="25" t="s">
        <v>48</v>
      </c>
      <c r="B83" s="2" t="s">
        <v>53</v>
      </c>
      <c r="I83" s="15" t="s">
        <v>20</v>
      </c>
      <c r="J83" s="16">
        <v>1</v>
      </c>
      <c r="K83" s="16"/>
      <c r="L83" s="16">
        <v>25</v>
      </c>
      <c r="M83" s="47">
        <v>-1.4117554480922341</v>
      </c>
      <c r="N83" s="47"/>
      <c r="O83" s="60"/>
      <c r="P83" s="60"/>
      <c r="Q83" s="47">
        <v>2.3185169326009825</v>
      </c>
      <c r="R83" s="47"/>
      <c r="S83" s="60"/>
      <c r="T83" s="60"/>
      <c r="U83" s="14">
        <v>-1.4117554480922341</v>
      </c>
      <c r="V83" s="47"/>
      <c r="W83" s="60"/>
      <c r="X83" s="60"/>
      <c r="Y83" s="14">
        <v>1.071035068628774</v>
      </c>
      <c r="Z83" s="47"/>
      <c r="AA83" s="60"/>
      <c r="AB83" s="60"/>
      <c r="AC83" s="14">
        <v>9.7774913966847947</v>
      </c>
      <c r="AD83" s="47"/>
      <c r="AE83" s="60"/>
      <c r="AF83" s="60"/>
      <c r="AG83" s="14">
        <v>1.0582738316114444</v>
      </c>
      <c r="AH83" s="47"/>
      <c r="AI83" s="60"/>
      <c r="AJ83" s="60"/>
      <c r="AK83" s="14">
        <v>1.1658566115590463</v>
      </c>
      <c r="AL83" s="47"/>
      <c r="AM83" s="60"/>
      <c r="AN83" s="60"/>
      <c r="AO83" s="14">
        <v>0.31696247702683866</v>
      </c>
      <c r="AP83" s="47"/>
      <c r="AQ83" s="60"/>
      <c r="AR83" s="60"/>
      <c r="AS83" s="65">
        <f t="shared" si="8"/>
        <v>0.68042748232600991</v>
      </c>
      <c r="AT83" s="17"/>
      <c r="AU83" s="60"/>
      <c r="AV83" s="60"/>
      <c r="AW83" s="19"/>
      <c r="AX83" s="19"/>
      <c r="AY83" s="19"/>
      <c r="AZ83" s="14">
        <v>2.5169309034877898</v>
      </c>
      <c r="BX83" s="2">
        <v>15</v>
      </c>
      <c r="BY83" s="47">
        <v>12.043778291023392</v>
      </c>
      <c r="BZ83" s="47">
        <v>12.043778291023392</v>
      </c>
      <c r="CB83" s="67"/>
      <c r="CH83" s="47"/>
    </row>
    <row r="84" spans="1:86" s="2" customFormat="1" x14ac:dyDescent="0.2">
      <c r="A84" s="25" t="s">
        <v>48</v>
      </c>
      <c r="B84" s="2" t="s">
        <v>53</v>
      </c>
      <c r="I84" s="15" t="s">
        <v>20</v>
      </c>
      <c r="J84" s="16">
        <v>1</v>
      </c>
      <c r="K84" s="16"/>
      <c r="L84" s="16">
        <v>25</v>
      </c>
      <c r="M84" s="47">
        <v>-1.4901348197746871</v>
      </c>
      <c r="N84" s="47"/>
      <c r="O84" s="60"/>
      <c r="P84" s="60"/>
      <c r="Q84" s="47">
        <v>2.3300099981269971</v>
      </c>
      <c r="R84" s="47"/>
      <c r="S84" s="60"/>
      <c r="T84" s="60"/>
      <c r="U84" s="14">
        <v>-1.4901348197746871</v>
      </c>
      <c r="V84" s="47"/>
      <c r="W84" s="60"/>
      <c r="X84" s="60"/>
      <c r="Y84" s="14">
        <v>0.98648166118756864</v>
      </c>
      <c r="Z84" s="47"/>
      <c r="AA84" s="60"/>
      <c r="AB84" s="60"/>
      <c r="AC84" s="14">
        <v>9.7892587673872686</v>
      </c>
      <c r="AD84" s="47"/>
      <c r="AE84" s="60"/>
      <c r="AF84" s="60"/>
      <c r="AG84" s="14">
        <v>1.0699395935276499</v>
      </c>
      <c r="AH84" s="47"/>
      <c r="AI84" s="60"/>
      <c r="AJ84" s="60"/>
      <c r="AK84" s="14">
        <v>1.1235572356563528</v>
      </c>
      <c r="AL84" s="47"/>
      <c r="AM84" s="60"/>
      <c r="AN84" s="60"/>
      <c r="AO84" s="14">
        <v>0.34448789577357086</v>
      </c>
      <c r="AP84" s="47"/>
      <c r="AQ84" s="60"/>
      <c r="AR84" s="60"/>
      <c r="AS84" s="65">
        <f t="shared" si="8"/>
        <v>0.71058983618867899</v>
      </c>
      <c r="AT84" s="17"/>
      <c r="AU84" s="60"/>
      <c r="AV84" s="60"/>
      <c r="AW84" s="19"/>
      <c r="AX84" s="19"/>
      <c r="AY84" s="19"/>
      <c r="AZ84" s="14">
        <v>2.5169309034877898</v>
      </c>
      <c r="BX84" s="2">
        <v>15</v>
      </c>
      <c r="BY84" s="47">
        <v>12.043778291023392</v>
      </c>
      <c r="BZ84" s="47">
        <v>12.043778291023392</v>
      </c>
      <c r="CB84" s="67"/>
      <c r="CH84" s="47"/>
    </row>
    <row r="85" spans="1:86" s="2" customFormat="1" x14ac:dyDescent="0.2">
      <c r="A85" s="25" t="s">
        <v>48</v>
      </c>
      <c r="B85" s="2" t="s">
        <v>53</v>
      </c>
      <c r="I85" s="15" t="s">
        <v>20</v>
      </c>
      <c r="J85" s="16">
        <v>1</v>
      </c>
      <c r="K85" s="16"/>
      <c r="L85" s="16">
        <v>25</v>
      </c>
      <c r="M85" s="47">
        <v>-1.513698541729225</v>
      </c>
      <c r="N85" s="47"/>
      <c r="O85" s="60"/>
      <c r="P85" s="60"/>
      <c r="Q85" s="47">
        <v>2.2346000292362578</v>
      </c>
      <c r="R85" s="47"/>
      <c r="S85" s="60"/>
      <c r="T85" s="60"/>
      <c r="U85" s="14">
        <v>-1.513698541729225</v>
      </c>
      <c r="V85" s="47"/>
      <c r="W85" s="60"/>
      <c r="X85" s="60"/>
      <c r="Y85" s="14">
        <v>0.96476069139266141</v>
      </c>
      <c r="Z85" s="47"/>
      <c r="AA85" s="60"/>
      <c r="AB85" s="60"/>
      <c r="AC85" s="14">
        <v>9.6930927582095734</v>
      </c>
      <c r="AD85" s="47"/>
      <c r="AE85" s="60"/>
      <c r="AF85" s="60"/>
      <c r="AG85" s="14">
        <v>0.97460395773767061</v>
      </c>
      <c r="AH85" s="47"/>
      <c r="AI85" s="60"/>
      <c r="AJ85" s="60"/>
      <c r="AK85" s="14">
        <v>0.9804653742129521</v>
      </c>
      <c r="AL85" s="47"/>
      <c r="AM85" s="60"/>
      <c r="AN85" s="60"/>
      <c r="AO85" s="14">
        <v>0.31942470184806449</v>
      </c>
      <c r="AP85" s="47"/>
      <c r="AQ85" s="60"/>
      <c r="AR85" s="60"/>
      <c r="AS85" s="65">
        <f t="shared" si="8"/>
        <v>0.68312558828510905</v>
      </c>
      <c r="AT85" s="17"/>
      <c r="AU85" s="60"/>
      <c r="AV85" s="60"/>
      <c r="AW85" s="19"/>
      <c r="AX85" s="19"/>
      <c r="AY85" s="19"/>
      <c r="AZ85" s="14">
        <v>2.5169309034877898</v>
      </c>
      <c r="BX85" s="2">
        <v>15</v>
      </c>
      <c r="BY85" s="47">
        <v>12.043778291023392</v>
      </c>
      <c r="BZ85" s="47">
        <v>12.043778291023392</v>
      </c>
      <c r="CB85" s="67"/>
      <c r="CH85" s="47"/>
    </row>
    <row r="86" spans="1:86" s="2" customFormat="1" x14ac:dyDescent="0.2">
      <c r="A86" s="25" t="s">
        <v>48</v>
      </c>
      <c r="B86" s="2" t="s">
        <v>53</v>
      </c>
      <c r="I86" s="15" t="s">
        <v>20</v>
      </c>
      <c r="J86" s="16">
        <v>1</v>
      </c>
      <c r="K86" s="16"/>
      <c r="L86" s="16">
        <v>25</v>
      </c>
      <c r="M86" s="47">
        <v>-1.5573870741476274</v>
      </c>
      <c r="N86" s="47"/>
      <c r="O86" s="47"/>
      <c r="P86" s="47"/>
      <c r="Q86" s="47">
        <v>2.3179851293593652</v>
      </c>
      <c r="R86" s="47"/>
      <c r="S86" s="47"/>
      <c r="T86" s="47"/>
      <c r="U86" s="14">
        <v>-1.5573870741476274</v>
      </c>
      <c r="V86" s="47"/>
      <c r="W86" s="47"/>
      <c r="X86" s="47"/>
      <c r="Y86" s="14">
        <v>0.91475071138934361</v>
      </c>
      <c r="Z86" s="47"/>
      <c r="AA86" s="47"/>
      <c r="AB86" s="47"/>
      <c r="AC86" s="14">
        <v>9.7772836374000871</v>
      </c>
      <c r="AD86" s="47"/>
      <c r="AE86" s="47"/>
      <c r="AF86" s="47"/>
      <c r="AG86" s="14">
        <v>1.0580678662847589</v>
      </c>
      <c r="AH86" s="47"/>
      <c r="AI86" s="47"/>
      <c r="AJ86" s="47"/>
      <c r="AK86" s="14">
        <v>1.0412469878170183</v>
      </c>
      <c r="AL86" s="47"/>
      <c r="AM86" s="47"/>
      <c r="AN86" s="47"/>
      <c r="AO86" s="14">
        <v>0.3435550279083377</v>
      </c>
      <c r="AP86" s="47"/>
      <c r="AQ86" s="47"/>
      <c r="AR86" s="47"/>
      <c r="AS86" s="65">
        <f t="shared" si="8"/>
        <v>0.70956759958195648</v>
      </c>
      <c r="AT86" s="17"/>
      <c r="AU86" s="47"/>
      <c r="AV86" s="47"/>
      <c r="AW86" s="19"/>
      <c r="AX86" s="19"/>
      <c r="AY86" s="19"/>
      <c r="AZ86" s="14">
        <v>2.5169309034877898</v>
      </c>
      <c r="BX86" s="2">
        <v>15</v>
      </c>
      <c r="BY86" s="47">
        <v>12.043778291023392</v>
      </c>
      <c r="BZ86" s="47">
        <v>12.043778291023392</v>
      </c>
      <c r="CB86" s="67"/>
      <c r="CH86" s="47"/>
    </row>
    <row r="87" spans="1:86" s="2" customFormat="1" x14ac:dyDescent="0.2">
      <c r="A87" s="25" t="s">
        <v>48</v>
      </c>
      <c r="B87" s="2" t="s">
        <v>53</v>
      </c>
      <c r="I87" s="15" t="s">
        <v>20</v>
      </c>
      <c r="J87" s="16">
        <v>1</v>
      </c>
      <c r="K87" s="16"/>
      <c r="L87" s="16">
        <v>25</v>
      </c>
      <c r="M87" s="47">
        <v>-1.5879197248704369</v>
      </c>
      <c r="N87" s="47"/>
      <c r="O87" s="60"/>
      <c r="P87" s="60"/>
      <c r="Q87" s="47">
        <v>2.2250074326146909</v>
      </c>
      <c r="R87" s="47"/>
      <c r="S87" s="60"/>
      <c r="T87" s="60"/>
      <c r="U87" s="14">
        <v>-1.5879197248704369</v>
      </c>
      <c r="V87" s="47"/>
      <c r="W87" s="60"/>
      <c r="X87" s="60"/>
      <c r="Y87" s="14">
        <v>0.88545909436921455</v>
      </c>
      <c r="Z87" s="47"/>
      <c r="AA87" s="60"/>
      <c r="AB87" s="60"/>
      <c r="AC87" s="14">
        <v>9.6835862515765463</v>
      </c>
      <c r="AD87" s="47"/>
      <c r="AE87" s="60"/>
      <c r="AF87" s="60"/>
      <c r="AG87" s="14">
        <v>0.9651795378023138</v>
      </c>
      <c r="AH87" s="47"/>
      <c r="AI87" s="60"/>
      <c r="AJ87" s="60"/>
      <c r="AK87" s="14">
        <v>0.8952928820858963</v>
      </c>
      <c r="AL87" s="47"/>
      <c r="AM87" s="60"/>
      <c r="AN87" s="60"/>
      <c r="AO87" s="14">
        <v>0.32044092626837273</v>
      </c>
      <c r="AP87" s="47"/>
      <c r="AQ87" s="60"/>
      <c r="AR87" s="60"/>
      <c r="AS87" s="65">
        <f t="shared" si="8"/>
        <v>0.68423916700488285</v>
      </c>
      <c r="AT87" s="17"/>
      <c r="AU87" s="60"/>
      <c r="AV87" s="60"/>
      <c r="AW87" s="19"/>
      <c r="AX87" s="19"/>
      <c r="AY87" s="19"/>
      <c r="AZ87" s="14">
        <v>2.5169309034877858</v>
      </c>
      <c r="BX87" s="2">
        <v>15</v>
      </c>
      <c r="BY87" s="47">
        <v>12.043778291023392</v>
      </c>
      <c r="BZ87" s="47">
        <v>12.043778291023392</v>
      </c>
      <c r="CB87" s="67"/>
      <c r="CH87" s="47"/>
    </row>
    <row r="88" spans="1:86" s="2" customFormat="1" x14ac:dyDescent="0.2">
      <c r="A88" s="25" t="s">
        <v>48</v>
      </c>
      <c r="B88" s="2" t="s">
        <v>53</v>
      </c>
      <c r="C88" s="2" t="s">
        <v>67</v>
      </c>
      <c r="D88" s="46">
        <v>-25.7</v>
      </c>
      <c r="E88" s="46">
        <v>42.3</v>
      </c>
      <c r="F88" s="2">
        <v>3232</v>
      </c>
      <c r="G88" s="2" t="s">
        <v>82</v>
      </c>
      <c r="H88" s="2" t="s">
        <v>80</v>
      </c>
      <c r="I88" s="15" t="s">
        <v>20</v>
      </c>
      <c r="J88" s="16">
        <v>1</v>
      </c>
      <c r="K88" s="16">
        <v>10</v>
      </c>
      <c r="L88" s="16">
        <v>25</v>
      </c>
      <c r="M88" s="47">
        <v>-1.4793106734506272</v>
      </c>
      <c r="N88" s="47">
        <f>AVERAGE(M79:M88)</f>
        <v>-1.5246840086588667</v>
      </c>
      <c r="O88" s="47">
        <f>STDEV(M79:M88)</f>
        <v>5.3126231634200813E-2</v>
      </c>
      <c r="P88" s="47">
        <f>O88/SQRT($K88)</f>
        <v>1.6799989546576386E-2</v>
      </c>
      <c r="Q88" s="47">
        <v>2.3662175897507765</v>
      </c>
      <c r="R88" s="47">
        <f>AVERAGE(Q79:Q88)</f>
        <v>2.2967292120358307</v>
      </c>
      <c r="S88" s="47">
        <f>STDEV(Q79:Q88)</f>
        <v>6.2801358643090735E-2</v>
      </c>
      <c r="T88" s="47">
        <f>S88/SQRT($K88)</f>
        <v>1.985953334652682E-2</v>
      </c>
      <c r="U88" s="14">
        <v>-1.4793106734506272</v>
      </c>
      <c r="V88" s="47">
        <f>AVERAGE(U79:U88)</f>
        <v>-1.5246840086588667</v>
      </c>
      <c r="W88" s="47">
        <f>STDEV(U79:U88)</f>
        <v>5.3126231634200813E-2</v>
      </c>
      <c r="X88" s="47">
        <f>W88/SQRT($K88)</f>
        <v>1.6799989546576386E-2</v>
      </c>
      <c r="Y88" s="14">
        <v>0.99674440303946532</v>
      </c>
      <c r="Z88" s="47">
        <f>AVERAGE(Y79:Y88)</f>
        <v>0.95064568266800609</v>
      </c>
      <c r="AA88" s="47">
        <f>STDEV(Y79:Y88)</f>
        <v>5.6186124655342555E-2</v>
      </c>
      <c r="AB88" s="47">
        <f>AA88/SQRT($K88)</f>
        <v>1.7767612680902552E-2</v>
      </c>
      <c r="AC88" s="14">
        <v>9.8257490268629422</v>
      </c>
      <c r="AD88" s="47">
        <f>AVERAGE(AC79:AC88)</f>
        <v>9.7557736618173738</v>
      </c>
      <c r="AE88" s="47">
        <f>STDEV(AC79:AC88)</f>
        <v>6.3289419487851606E-2</v>
      </c>
      <c r="AF88" s="47">
        <f>AE88/SQRT($K88)</f>
        <v>2.001387173714584E-2</v>
      </c>
      <c r="AG88" s="14">
        <v>1.1061147672402711</v>
      </c>
      <c r="AH88" s="47">
        <f>AVERAGE(AG79:AG88)</f>
        <v>1.0367436248449777</v>
      </c>
      <c r="AI88" s="47">
        <f>STDEV(AG79:AG88)</f>
        <v>6.2742928579913829E-2</v>
      </c>
      <c r="AJ88" s="47">
        <f>AI88/SQRT($K88)</f>
        <v>1.9841056138180161E-2</v>
      </c>
      <c r="AK88" s="14">
        <v>1.1730104614376125</v>
      </c>
      <c r="AL88" s="47">
        <f>AVERAGE(AK79:AK88)</f>
        <v>1.0309775391302456</v>
      </c>
      <c r="AM88" s="47">
        <f>STDEV(AK79:AK88)</f>
        <v>0.11052435698705783</v>
      </c>
      <c r="AN88" s="47">
        <f>AM88/SQRT($K88)</f>
        <v>3.495087050046479E-2</v>
      </c>
      <c r="AO88" s="14">
        <v>0.34719171886568589</v>
      </c>
      <c r="AP88" s="47">
        <f>AVERAGE(AO79:AO88)</f>
        <v>0.32029272643213647</v>
      </c>
      <c r="AQ88" s="47">
        <f>STDEV(AO79:AO88)</f>
        <v>2.398344762305148E-2</v>
      </c>
      <c r="AR88" s="47">
        <f>AQ88/SQRT($K88)</f>
        <v>7.5842320632194113E-3</v>
      </c>
      <c r="AS88" s="65">
        <f t="shared" si="8"/>
        <v>0.71355268553301865</v>
      </c>
      <c r="AT88" s="17">
        <f>AVERAGE(AS79:AS88)</f>
        <v>0.68407676962433517</v>
      </c>
      <c r="AU88" s="47">
        <f>STDEV(AS79:AS88)</f>
        <v>2.6281061905339798E-2</v>
      </c>
      <c r="AV88" s="47">
        <f>AU88/SQRT($K88)</f>
        <v>8.3108014948758257E-3</v>
      </c>
      <c r="AW88" s="13">
        <f>_xlfn.CONFIDENCE.T(0.05,AU88,K88)</f>
        <v>1.880033913022738E-2</v>
      </c>
      <c r="AX88" s="44">
        <f>SQRT(($BE$2/(AT88-$BF$2)))-273.15</f>
        <v>17.540682107685598</v>
      </c>
      <c r="AY88" s="45">
        <f>(ABS(AX88-(SQRT($BE$2/(ABS(AT88-AV88)-$BF$2))-273.15)))</f>
        <v>2.3064699579189778</v>
      </c>
      <c r="AZ88" s="14">
        <v>2.5169309034877858</v>
      </c>
      <c r="BA88" s="14">
        <v>0.20135447227902287</v>
      </c>
      <c r="BB88" s="46">
        <v>15.769667312512818</v>
      </c>
      <c r="BC88" s="46">
        <v>16.467688563377028</v>
      </c>
      <c r="BD88" s="46">
        <v>1.2615733850010253</v>
      </c>
      <c r="BG88" s="47">
        <v>0.96104015978251511</v>
      </c>
      <c r="BH88" s="47">
        <v>1.5798865163426161</v>
      </c>
      <c r="BI88" s="47">
        <v>1.070645682668006</v>
      </c>
      <c r="BJ88" s="47">
        <v>1.5382703522111822</v>
      </c>
      <c r="BK88" s="47">
        <v>0.31539334625025633</v>
      </c>
      <c r="BL88" s="47">
        <v>2.1628020617835726</v>
      </c>
      <c r="BM88" s="47">
        <v>0.57238875587988503</v>
      </c>
      <c r="BN88" s="14">
        <v>0.41492702634458639</v>
      </c>
      <c r="BO88" s="14">
        <v>0.20186751112170978</v>
      </c>
      <c r="BP88" s="14">
        <v>8.3195718101023497E-2</v>
      </c>
      <c r="BQ88" s="14">
        <v>6.7484499809189927E-2</v>
      </c>
      <c r="BR88" s="14">
        <v>0.33430094537848748</v>
      </c>
      <c r="BS88" s="14">
        <v>11.938754483701366</v>
      </c>
      <c r="BT88" s="14">
        <v>2.5169309034877858</v>
      </c>
      <c r="BU88" s="14">
        <v>0.20135447227902287</v>
      </c>
      <c r="BV88" s="2">
        <v>17</v>
      </c>
      <c r="BW88" s="2" t="s">
        <v>133</v>
      </c>
      <c r="BX88" s="2">
        <v>15</v>
      </c>
      <c r="BY88" s="47">
        <v>12.043778291023392</v>
      </c>
      <c r="BZ88" s="47">
        <v>12.043778291023392</v>
      </c>
      <c r="CA88" s="2" t="s">
        <v>124</v>
      </c>
      <c r="CB88" s="68"/>
      <c r="CC88" s="47"/>
      <c r="CD88" s="14"/>
      <c r="CE88" s="14"/>
      <c r="CF88" s="14"/>
      <c r="CH88" s="47"/>
    </row>
    <row r="89" spans="1:86" s="2" customFormat="1" x14ac:dyDescent="0.2">
      <c r="A89" s="25"/>
      <c r="D89" s="22"/>
      <c r="E89" s="22"/>
      <c r="F89" s="22"/>
      <c r="G89" s="22"/>
      <c r="H89" s="22"/>
      <c r="I89" s="15"/>
      <c r="J89" s="16"/>
      <c r="K89" s="16"/>
      <c r="L89" s="16"/>
      <c r="M89" s="47"/>
      <c r="N89" s="47"/>
      <c r="O89" s="60"/>
      <c r="P89" s="60"/>
      <c r="Q89" s="47"/>
      <c r="R89" s="47"/>
      <c r="S89" s="60"/>
      <c r="T89" s="60"/>
      <c r="U89" s="14"/>
      <c r="V89" s="47"/>
      <c r="W89" s="60"/>
      <c r="X89" s="60"/>
      <c r="Y89" s="14"/>
      <c r="Z89" s="47"/>
      <c r="AA89" s="60"/>
      <c r="AB89" s="60"/>
      <c r="AC89" s="14"/>
      <c r="AD89" s="47"/>
      <c r="AE89" s="60"/>
      <c r="AF89" s="60"/>
      <c r="AG89" s="14"/>
      <c r="AH89" s="47"/>
      <c r="AI89" s="60"/>
      <c r="AJ89" s="60"/>
      <c r="AK89" s="14"/>
      <c r="AL89" s="47"/>
      <c r="AM89" s="60"/>
      <c r="AN89" s="60"/>
      <c r="AO89" s="14"/>
      <c r="AP89" s="47"/>
      <c r="AQ89" s="60"/>
      <c r="AR89" s="60"/>
      <c r="AS89" s="14"/>
      <c r="AU89" s="60"/>
      <c r="AV89" s="60"/>
      <c r="AW89" s="21"/>
      <c r="AX89" s="39"/>
      <c r="AY89" s="40"/>
      <c r="AZ89" s="22"/>
      <c r="BA89" s="22"/>
      <c r="BB89" s="41"/>
      <c r="BC89" s="42"/>
      <c r="BD89" s="41"/>
      <c r="BG89" s="41"/>
      <c r="BH89" s="41"/>
      <c r="BI89" s="41"/>
      <c r="BJ89" s="41"/>
      <c r="BK89" s="41"/>
      <c r="BL89" s="41"/>
      <c r="CB89" s="67"/>
      <c r="CH89" s="47"/>
    </row>
    <row r="90" spans="1:86" s="2" customFormat="1" x14ac:dyDescent="0.2">
      <c r="A90" s="25" t="s">
        <v>48</v>
      </c>
      <c r="B90" s="2" t="s">
        <v>53</v>
      </c>
      <c r="I90" s="15" t="s">
        <v>25</v>
      </c>
      <c r="J90" s="16">
        <v>1</v>
      </c>
      <c r="K90" s="16"/>
      <c r="L90" s="16">
        <v>48</v>
      </c>
      <c r="M90" s="47">
        <v>-1.5720593204324933</v>
      </c>
      <c r="N90" s="47"/>
      <c r="O90" s="60"/>
      <c r="P90" s="60"/>
      <c r="Q90" s="47">
        <v>2.3416060928110798</v>
      </c>
      <c r="R90" s="47"/>
      <c r="S90" s="60"/>
      <c r="T90" s="60"/>
      <c r="U90" s="14">
        <v>0.96770262175453081</v>
      </c>
      <c r="V90" s="47"/>
      <c r="W90" s="60"/>
      <c r="X90" s="60"/>
      <c r="Y90" s="14">
        <v>1.2211194838109805</v>
      </c>
      <c r="Z90" s="47"/>
      <c r="AA90" s="60"/>
      <c r="AB90" s="60"/>
      <c r="AC90" s="14">
        <v>4.6348804775050434</v>
      </c>
      <c r="AD90" s="47"/>
      <c r="AE90" s="60"/>
      <c r="AF90" s="60"/>
      <c r="AG90" s="14">
        <v>-5.963657623642149E-2</v>
      </c>
      <c r="AH90" s="47"/>
      <c r="AI90" s="60"/>
      <c r="AJ90" s="60"/>
      <c r="AK90" s="14">
        <v>1.0074047440268574</v>
      </c>
      <c r="AL90" s="47"/>
      <c r="AM90" s="60"/>
      <c r="AN90" s="60"/>
      <c r="AO90" s="14">
        <v>0.33112127262674429</v>
      </c>
      <c r="AP90" s="47"/>
      <c r="AQ90" s="60"/>
      <c r="AR90" s="60"/>
      <c r="AS90" s="65">
        <f t="shared" ref="AS90:AS96" si="9">AO90*1.0958+0.3331</f>
        <v>0.6959426905443864</v>
      </c>
      <c r="AT90" s="19"/>
      <c r="AU90" s="60"/>
      <c r="AV90" s="60"/>
      <c r="AW90" s="21"/>
      <c r="AX90" s="19"/>
      <c r="AY90" s="19"/>
      <c r="AZ90" s="14">
        <v>1.8954789537254999</v>
      </c>
      <c r="BX90" s="2">
        <v>12</v>
      </c>
      <c r="BY90" s="47">
        <v>12.29853122638586</v>
      </c>
      <c r="BZ90" s="47">
        <v>12.29853122638586</v>
      </c>
      <c r="CB90" s="67"/>
      <c r="CH90" s="47"/>
    </row>
    <row r="91" spans="1:86" s="2" customFormat="1" x14ac:dyDescent="0.2">
      <c r="A91" s="25" t="s">
        <v>48</v>
      </c>
      <c r="B91" s="2" t="s">
        <v>53</v>
      </c>
      <c r="I91" s="15" t="s">
        <v>25</v>
      </c>
      <c r="J91" s="16">
        <v>1</v>
      </c>
      <c r="K91" s="16"/>
      <c r="L91" s="16">
        <v>48</v>
      </c>
      <c r="M91" s="47">
        <v>-1.4823814004582201</v>
      </c>
      <c r="N91" s="47"/>
      <c r="O91" s="60"/>
      <c r="P91" s="60"/>
      <c r="Q91" s="47">
        <v>2.4318379623607385</v>
      </c>
      <c r="R91" s="47"/>
      <c r="S91" s="60"/>
      <c r="T91" s="60"/>
      <c r="U91" s="14">
        <v>1.0605829546831926</v>
      </c>
      <c r="V91" s="47"/>
      <c r="W91" s="60"/>
      <c r="X91" s="60"/>
      <c r="Y91" s="14">
        <v>1.3111428735194721</v>
      </c>
      <c r="Z91" s="47"/>
      <c r="AA91" s="60"/>
      <c r="AB91" s="60"/>
      <c r="AC91" s="14">
        <v>4.7380908166683167</v>
      </c>
      <c r="AD91" s="47"/>
      <c r="AE91" s="60"/>
      <c r="AF91" s="60"/>
      <c r="AG91" s="14">
        <v>-0.13682877915550951</v>
      </c>
      <c r="AH91" s="47"/>
      <c r="AI91" s="60"/>
      <c r="AJ91" s="60"/>
      <c r="AK91" s="14">
        <v>1.2058465973046328</v>
      </c>
      <c r="AL91" s="47"/>
      <c r="AM91" s="60"/>
      <c r="AN91" s="60"/>
      <c r="AO91" s="14">
        <v>0.34818496671107368</v>
      </c>
      <c r="AP91" s="47"/>
      <c r="AQ91" s="60"/>
      <c r="AR91" s="60"/>
      <c r="AS91" s="65">
        <f t="shared" si="9"/>
        <v>0.71464108652199454</v>
      </c>
      <c r="AT91" s="19"/>
      <c r="AU91" s="60"/>
      <c r="AV91" s="60"/>
      <c r="AW91" s="21"/>
      <c r="AX91" s="19"/>
      <c r="AY91" s="19"/>
      <c r="AZ91" s="14">
        <v>1.8954789537254999</v>
      </c>
      <c r="BX91" s="2">
        <v>12</v>
      </c>
      <c r="BY91" s="47">
        <v>12.29853122638586</v>
      </c>
      <c r="BZ91" s="47">
        <v>12.29853122638586</v>
      </c>
      <c r="CB91" s="67"/>
      <c r="CH91" s="47"/>
    </row>
    <row r="92" spans="1:86" s="2" customFormat="1" x14ac:dyDescent="0.2">
      <c r="A92" s="25" t="s">
        <v>48</v>
      </c>
      <c r="B92" s="2" t="s">
        <v>53</v>
      </c>
      <c r="I92" s="15" t="s">
        <v>25</v>
      </c>
      <c r="J92" s="16">
        <v>1</v>
      </c>
      <c r="K92" s="16"/>
      <c r="L92" s="16">
        <v>48</v>
      </c>
      <c r="M92" s="47">
        <v>-1.5139425641116222</v>
      </c>
      <c r="N92" s="47"/>
      <c r="O92" s="60"/>
      <c r="P92" s="60"/>
      <c r="Q92" s="47">
        <v>2.4369206852866006</v>
      </c>
      <c r="R92" s="47"/>
      <c r="S92" s="60"/>
      <c r="T92" s="60"/>
      <c r="U92" s="14">
        <v>1.0265162744366878</v>
      </c>
      <c r="V92" s="47"/>
      <c r="W92" s="60"/>
      <c r="X92" s="60"/>
      <c r="Y92" s="14">
        <v>1.3162957459168751</v>
      </c>
      <c r="Z92" s="47"/>
      <c r="AA92" s="60"/>
      <c r="AB92" s="60"/>
      <c r="AC92" s="14">
        <v>4.763411976354714</v>
      </c>
      <c r="AD92" s="47"/>
      <c r="AE92" s="60"/>
      <c r="AF92" s="60"/>
      <c r="AG92" s="14">
        <v>-0.12185678758590279</v>
      </c>
      <c r="AH92" s="47"/>
      <c r="AI92" s="60"/>
      <c r="AJ92" s="60"/>
      <c r="AK92" s="14">
        <v>1.1962852393398171</v>
      </c>
      <c r="AL92" s="47"/>
      <c r="AM92" s="60"/>
      <c r="AN92" s="60"/>
      <c r="AO92" s="14">
        <v>0.36626691621202689</v>
      </c>
      <c r="AP92" s="47"/>
      <c r="AQ92" s="60"/>
      <c r="AR92" s="60"/>
      <c r="AS92" s="65">
        <f t="shared" si="9"/>
        <v>0.73445528678513905</v>
      </c>
      <c r="AT92" s="19"/>
      <c r="AU92" s="60"/>
      <c r="AV92" s="60"/>
      <c r="AW92" s="21"/>
      <c r="AX92" s="19"/>
      <c r="AY92" s="19"/>
      <c r="AZ92" s="14">
        <v>1.8954789537254999</v>
      </c>
      <c r="BX92" s="2">
        <v>12</v>
      </c>
      <c r="BY92" s="47">
        <v>12.29853122638586</v>
      </c>
      <c r="BZ92" s="47">
        <v>12.29853122638586</v>
      </c>
      <c r="CB92" s="67"/>
      <c r="CH92" s="47"/>
    </row>
    <row r="93" spans="1:86" s="2" customFormat="1" x14ac:dyDescent="0.2">
      <c r="A93" s="25" t="s">
        <v>48</v>
      </c>
      <c r="B93" s="2" t="s">
        <v>53</v>
      </c>
      <c r="I93" s="15" t="s">
        <v>25</v>
      </c>
      <c r="J93" s="16">
        <v>1</v>
      </c>
      <c r="K93" s="16"/>
      <c r="L93" s="16">
        <v>48</v>
      </c>
      <c r="M93" s="47">
        <v>-1.5810986956138755</v>
      </c>
      <c r="N93" s="47"/>
      <c r="O93" s="60"/>
      <c r="P93" s="60"/>
      <c r="Q93" s="47">
        <v>2.3754525156216721</v>
      </c>
      <c r="R93" s="47"/>
      <c r="S93" s="60"/>
      <c r="T93" s="60"/>
      <c r="U93" s="14">
        <v>0.95673362800304496</v>
      </c>
      <c r="V93" s="47"/>
      <c r="W93" s="60"/>
      <c r="X93" s="60"/>
      <c r="Y93" s="14">
        <v>1.2549831644065108</v>
      </c>
      <c r="Z93" s="47"/>
      <c r="AA93" s="60"/>
      <c r="AB93" s="60"/>
      <c r="AC93" s="14">
        <v>4.2174587006909849</v>
      </c>
      <c r="AD93" s="47"/>
      <c r="AE93" s="60"/>
      <c r="AF93" s="60"/>
      <c r="AG93" s="14">
        <v>-0.54267999465501537</v>
      </c>
      <c r="AH93" s="47"/>
      <c r="AI93" s="60"/>
      <c r="AJ93" s="60"/>
      <c r="AK93" s="14">
        <v>1.0448883595821634</v>
      </c>
      <c r="AL93" s="47"/>
      <c r="AM93" s="60"/>
      <c r="AN93" s="60"/>
      <c r="AO93" s="14">
        <v>0.34471250326389979</v>
      </c>
      <c r="AP93" s="47"/>
      <c r="AQ93" s="60"/>
      <c r="AR93" s="60"/>
      <c r="AS93" s="65">
        <f t="shared" si="9"/>
        <v>0.71083596107658142</v>
      </c>
      <c r="AT93" s="19"/>
      <c r="AU93" s="60"/>
      <c r="AV93" s="60"/>
      <c r="AW93" s="21"/>
      <c r="AX93" s="19"/>
      <c r="AY93" s="19"/>
      <c r="AZ93" s="14">
        <v>1.8954789537254999</v>
      </c>
      <c r="BX93" s="2">
        <v>12</v>
      </c>
      <c r="BY93" s="47">
        <v>12.29853122638586</v>
      </c>
      <c r="BZ93" s="47">
        <v>12.29853122638586</v>
      </c>
      <c r="CB93" s="67"/>
      <c r="CH93" s="47"/>
    </row>
    <row r="94" spans="1:86" s="2" customFormat="1" x14ac:dyDescent="0.2">
      <c r="A94" s="25" t="s">
        <v>48</v>
      </c>
      <c r="B94" s="2" t="s">
        <v>53</v>
      </c>
      <c r="I94" s="15" t="s">
        <v>25</v>
      </c>
      <c r="J94" s="16">
        <v>1</v>
      </c>
      <c r="K94" s="16"/>
      <c r="L94" s="16">
        <v>48</v>
      </c>
      <c r="M94" s="47">
        <v>-1.5933373986968795</v>
      </c>
      <c r="N94" s="47"/>
      <c r="O94" s="60"/>
      <c r="P94" s="60"/>
      <c r="Q94" s="47">
        <v>2.3082374090450637</v>
      </c>
      <c r="R94" s="47"/>
      <c r="S94" s="60"/>
      <c r="T94" s="60"/>
      <c r="U94" s="14">
        <v>0.94611219667638402</v>
      </c>
      <c r="V94" s="47"/>
      <c r="W94" s="60"/>
      <c r="X94" s="60"/>
      <c r="Y94" s="14">
        <v>1.1878013127276148</v>
      </c>
      <c r="Z94" s="47"/>
      <c r="AA94" s="60"/>
      <c r="AB94" s="60"/>
      <c r="AC94" s="14">
        <v>4.4567151373155198</v>
      </c>
      <c r="AD94" s="47"/>
      <c r="AE94" s="60"/>
      <c r="AF94" s="60"/>
      <c r="AG94" s="14">
        <v>-0.17041148216438706</v>
      </c>
      <c r="AH94" s="47"/>
      <c r="AI94" s="60"/>
      <c r="AJ94" s="60"/>
      <c r="AK94" s="14">
        <v>0.97576175945540689</v>
      </c>
      <c r="AL94" s="47"/>
      <c r="AM94" s="60"/>
      <c r="AN94" s="60"/>
      <c r="AO94" s="14">
        <v>0.35423133976553167</v>
      </c>
      <c r="AP94" s="47"/>
      <c r="AQ94" s="60"/>
      <c r="AR94" s="60"/>
      <c r="AS94" s="65">
        <f t="shared" si="9"/>
        <v>0.7212667021150696</v>
      </c>
      <c r="AT94" s="19"/>
      <c r="AU94" s="60"/>
      <c r="AV94" s="60"/>
      <c r="AW94" s="21"/>
      <c r="AX94" s="19"/>
      <c r="AY94" s="19"/>
      <c r="AZ94" s="14">
        <v>1.8954789537254999</v>
      </c>
      <c r="BX94" s="2">
        <v>12</v>
      </c>
      <c r="BY94" s="47">
        <v>12.29853122638586</v>
      </c>
      <c r="BZ94" s="47">
        <v>12.29853122638586</v>
      </c>
      <c r="CB94" s="67"/>
      <c r="CH94" s="47"/>
    </row>
    <row r="95" spans="1:86" s="2" customFormat="1" x14ac:dyDescent="0.2">
      <c r="A95" s="25" t="s">
        <v>48</v>
      </c>
      <c r="B95" s="2" t="s">
        <v>53</v>
      </c>
      <c r="I95" s="15" t="s">
        <v>25</v>
      </c>
      <c r="J95" s="16">
        <v>1</v>
      </c>
      <c r="K95" s="16"/>
      <c r="L95" s="16">
        <v>48</v>
      </c>
      <c r="M95" s="47">
        <v>-1.5673556623768721</v>
      </c>
      <c r="N95" s="47"/>
      <c r="O95" s="60"/>
      <c r="P95" s="60"/>
      <c r="Q95" s="47">
        <v>2.3296567589915806</v>
      </c>
      <c r="R95" s="47"/>
      <c r="S95" s="60"/>
      <c r="T95" s="60"/>
      <c r="U95" s="14">
        <v>0.97319846903879337</v>
      </c>
      <c r="V95" s="47"/>
      <c r="W95" s="60"/>
      <c r="X95" s="60"/>
      <c r="Y95" s="14">
        <v>1.2091606744809553</v>
      </c>
      <c r="Z95" s="47"/>
      <c r="AA95" s="60"/>
      <c r="AB95" s="60"/>
      <c r="AC95" s="14">
        <v>4.4799797112189124</v>
      </c>
      <c r="AD95" s="47"/>
      <c r="AE95" s="60"/>
      <c r="AF95" s="60"/>
      <c r="AG95" s="14">
        <v>-0.18996972066825935</v>
      </c>
      <c r="AH95" s="47"/>
      <c r="AI95" s="60"/>
      <c r="AJ95" s="60"/>
      <c r="AK95" s="14">
        <v>1.0614258039572666</v>
      </c>
      <c r="AL95" s="47"/>
      <c r="AM95" s="60"/>
      <c r="AN95" s="60"/>
      <c r="AO95" s="14">
        <v>0.39196792186410589</v>
      </c>
      <c r="AP95" s="47"/>
      <c r="AQ95" s="60"/>
      <c r="AR95" s="60"/>
      <c r="AS95" s="65">
        <f t="shared" si="9"/>
        <v>0.76261844877868734</v>
      </c>
      <c r="AT95" s="19"/>
      <c r="AU95" s="60"/>
      <c r="AV95" s="60"/>
      <c r="AW95" s="21"/>
      <c r="AX95" s="19"/>
      <c r="AY95" s="19"/>
      <c r="AZ95" s="14">
        <v>1.8954789537255041</v>
      </c>
      <c r="BX95" s="2">
        <v>12</v>
      </c>
      <c r="BY95" s="47">
        <v>12.29853122638586</v>
      </c>
      <c r="BZ95" s="47">
        <v>12.29853122638586</v>
      </c>
      <c r="CB95" s="67"/>
      <c r="CH95" s="47"/>
    </row>
    <row r="96" spans="1:86" s="2" customFormat="1" x14ac:dyDescent="0.2">
      <c r="A96" s="25" t="s">
        <v>48</v>
      </c>
      <c r="B96" s="2" t="s">
        <v>53</v>
      </c>
      <c r="C96" s="2" t="s">
        <v>73</v>
      </c>
      <c r="D96" s="46">
        <v>-21.4</v>
      </c>
      <c r="E96" s="46">
        <v>47.2</v>
      </c>
      <c r="F96" s="2">
        <v>3945</v>
      </c>
      <c r="G96" s="2" t="s">
        <v>72</v>
      </c>
      <c r="H96" s="2" t="s">
        <v>80</v>
      </c>
      <c r="I96" s="15" t="s">
        <v>25</v>
      </c>
      <c r="J96" s="16">
        <v>1</v>
      </c>
      <c r="K96" s="16">
        <v>7</v>
      </c>
      <c r="L96" s="16">
        <v>48</v>
      </c>
      <c r="M96" s="47">
        <v>-1.5044570193824911</v>
      </c>
      <c r="N96" s="47">
        <f>AVERAGE(M90:M96)</f>
        <v>-1.5449474372960648</v>
      </c>
      <c r="O96" s="47">
        <f>STDEV(M90:M96)</f>
        <v>4.3590843209712918E-2</v>
      </c>
      <c r="P96" s="47">
        <f>O96/SQRT($K96)</f>
        <v>1.6475790081786994E-2</v>
      </c>
      <c r="Q96" s="47">
        <v>2.4128742038688458</v>
      </c>
      <c r="R96" s="47">
        <f>AVERAGE(Q90:Q96)</f>
        <v>2.3766550897122261</v>
      </c>
      <c r="S96" s="47">
        <f>STDEV(Q90:Q96)</f>
        <v>5.181476006021684E-2</v>
      </c>
      <c r="T96" s="47">
        <f>S96/SQRT($K96)</f>
        <v>1.9584138480259413E-2</v>
      </c>
      <c r="U96" s="14">
        <v>1.03759746747852</v>
      </c>
      <c r="V96" s="47">
        <f>AVERAGE(U90:U96)</f>
        <v>0.9954919445815934</v>
      </c>
      <c r="W96" s="47">
        <f>STDEV(U90:U96)</f>
        <v>4.5059286537436696E-2</v>
      </c>
      <c r="X96" s="47">
        <f>W96/SQRT($K96)</f>
        <v>1.7030809490294029E-2</v>
      </c>
      <c r="Y96" s="14">
        <v>1.2922301514320651</v>
      </c>
      <c r="Z96" s="47">
        <f>AVERAGE(Y90:Y96)</f>
        <v>1.2561047723277821</v>
      </c>
      <c r="AA96" s="47">
        <f>STDEV(Y90:Y96)</f>
        <v>5.1722864435944926E-2</v>
      </c>
      <c r="AB96" s="47">
        <f>AA96/SQRT($K96)</f>
        <v>1.9549405199059625E-2</v>
      </c>
      <c r="AC96" s="14">
        <v>4.8212170231206599</v>
      </c>
      <c r="AD96" s="47">
        <f>AVERAGE(AC90:AC96)</f>
        <v>4.5873934061248791</v>
      </c>
      <c r="AE96" s="47">
        <f>STDEV(AC90:AC96)</f>
        <v>0.21450988730139084</v>
      </c>
      <c r="AF96" s="47">
        <f>AE96/SQRT($K96)</f>
        <v>8.1077116509138902E-2</v>
      </c>
      <c r="AG96" s="14">
        <v>-1.6303533744876919E-2</v>
      </c>
      <c r="AH96" s="47">
        <f>AVERAGE(AG90:AG96)</f>
        <v>-0.17681241060148181</v>
      </c>
      <c r="AI96" s="47">
        <f>STDEV(AG90:AG96)</f>
        <v>0.17232975306457005</v>
      </c>
      <c r="AJ96" s="47">
        <f>AI96/SQRT($K96)</f>
        <v>6.5134524300860475E-2</v>
      </c>
      <c r="AK96" s="14">
        <v>1.1683475461977122</v>
      </c>
      <c r="AL96" s="47">
        <f>AVERAGE(AK90:AK96)</f>
        <v>1.0942800071234082</v>
      </c>
      <c r="AM96" s="47">
        <f>STDEV(AK90:AK96)</f>
        <v>9.4384843124325907E-2</v>
      </c>
      <c r="AN96" s="47">
        <f>AM96/SQRT($K96)</f>
        <v>3.5674117491544421E-2</v>
      </c>
      <c r="AO96" s="14">
        <v>0.35214308340561495</v>
      </c>
      <c r="AP96" s="47">
        <f>AVERAGE(AO90:AO96)</f>
        <v>0.35551828626414245</v>
      </c>
      <c r="AQ96" s="47">
        <f>STDEV(AO90:AO96)</f>
        <v>1.9248004238934857E-2</v>
      </c>
      <c r="AR96" s="47">
        <f>AQ96/SQRT($K96)</f>
        <v>7.2750617786483847E-3</v>
      </c>
      <c r="AS96" s="65">
        <f t="shared" si="9"/>
        <v>0.71897839079587289</v>
      </c>
      <c r="AT96" s="17">
        <f>AVERAGE(AS90:AS96)</f>
        <v>0.72267693808824729</v>
      </c>
      <c r="AU96" s="47">
        <f>STDEV(AS90:AS96)</f>
        <v>2.109196304502484E-2</v>
      </c>
      <c r="AV96" s="47">
        <f>AU96/SQRT($K96)</f>
        <v>7.9720126970429083E-3</v>
      </c>
      <c r="AW96" s="13">
        <f>_xlfn.CONFIDENCE.T(0.05,AU96,K96)</f>
        <v>1.9506812345872464E-2</v>
      </c>
      <c r="AX96" s="44">
        <f>SQRT(($BE$2/(AT96-$BF$2)))-273.15</f>
        <v>7.499568668756126</v>
      </c>
      <c r="AY96" s="45">
        <f>(ABS(AX96-(SQRT($BE$2/(ABS(AT96-AV96)-$BF$2))-273.15)))</f>
        <v>1.9884942288138632</v>
      </c>
      <c r="AZ96" s="14">
        <v>1.8954789537255041</v>
      </c>
      <c r="BA96" s="14">
        <v>0.15163831629804034</v>
      </c>
      <c r="BB96" s="46">
        <v>12.933980200354465</v>
      </c>
      <c r="BC96" s="46">
        <v>12.736521310537089</v>
      </c>
      <c r="BD96" s="46">
        <v>1.0347184160283573</v>
      </c>
      <c r="BG96" s="47">
        <v>0.60108515380954297</v>
      </c>
      <c r="BH96" s="47">
        <v>-0.48084704038367954</v>
      </c>
      <c r="BI96" s="47">
        <v>1.3761047723277819</v>
      </c>
      <c r="BJ96" s="47">
        <v>1.1918473471219118</v>
      </c>
      <c r="BK96" s="47">
        <v>0.25867960400708934</v>
      </c>
      <c r="BL96" s="47">
        <v>0.17537755811591527</v>
      </c>
      <c r="BM96" s="47">
        <v>0.49401268278755595</v>
      </c>
      <c r="BN96" s="14">
        <v>0.11744515799805179</v>
      </c>
      <c r="BO96" s="14">
        <v>5.3980895978399793E-2</v>
      </c>
      <c r="BP96" s="14">
        <v>2.8608264718010996E-2</v>
      </c>
      <c r="BQ96" s="14">
        <v>1.0375814261201174E-2</v>
      </c>
      <c r="BR96" s="14">
        <v>0.19221270920277073</v>
      </c>
      <c r="BS96" s="14">
        <v>8.0345346755017868</v>
      </c>
      <c r="BT96" s="14">
        <v>1.8954789537255041</v>
      </c>
      <c r="BU96" s="14">
        <v>0.15163831629804034</v>
      </c>
      <c r="BV96" s="2">
        <v>14.8</v>
      </c>
      <c r="BW96" s="2" t="s">
        <v>133</v>
      </c>
      <c r="BX96" s="2">
        <v>12</v>
      </c>
      <c r="BY96" s="47">
        <v>12.29853122638586</v>
      </c>
      <c r="BZ96" s="47">
        <v>12.29853122638586</v>
      </c>
      <c r="CA96" s="2" t="s">
        <v>124</v>
      </c>
      <c r="CB96" s="68"/>
      <c r="CC96" s="47"/>
      <c r="CD96" s="14"/>
      <c r="CE96" s="14"/>
      <c r="CF96" s="14"/>
      <c r="CH96" s="47"/>
    </row>
    <row r="97" spans="1:86" s="2" customFormat="1" x14ac:dyDescent="0.2">
      <c r="A97" s="25"/>
      <c r="D97" s="22"/>
      <c r="E97" s="22"/>
      <c r="F97" s="22"/>
      <c r="G97" s="22"/>
      <c r="H97" s="22"/>
      <c r="I97" s="15"/>
      <c r="J97" s="16"/>
      <c r="K97" s="16"/>
      <c r="M97" s="47"/>
      <c r="N97" s="47"/>
      <c r="O97" s="60"/>
      <c r="P97" s="60"/>
      <c r="Q97" s="47"/>
      <c r="R97" s="47"/>
      <c r="S97" s="60"/>
      <c r="T97" s="60"/>
      <c r="V97" s="47"/>
      <c r="W97" s="60"/>
      <c r="X97" s="60"/>
      <c r="Y97" s="14"/>
      <c r="Z97" s="47"/>
      <c r="AA97" s="60"/>
      <c r="AB97" s="60"/>
      <c r="AC97" s="14"/>
      <c r="AD97" s="47"/>
      <c r="AE97" s="60"/>
      <c r="AF97" s="60"/>
      <c r="AG97" s="14"/>
      <c r="AH97" s="47"/>
      <c r="AI97" s="60"/>
      <c r="AJ97" s="60"/>
      <c r="AL97" s="47"/>
      <c r="AM97" s="60"/>
      <c r="AN97" s="60"/>
      <c r="AO97" s="14"/>
      <c r="AP97" s="47"/>
      <c r="AQ97" s="60"/>
      <c r="AR97" s="60"/>
      <c r="AS97" s="14"/>
      <c r="AU97" s="60"/>
      <c r="AV97" s="60"/>
      <c r="AW97" s="21"/>
      <c r="AX97" s="39"/>
      <c r="AY97" s="40"/>
      <c r="AZ97" s="22"/>
      <c r="BA97" s="22"/>
      <c r="BB97" s="41"/>
      <c r="BC97" s="42"/>
      <c r="BD97" s="41"/>
      <c r="BG97" s="41"/>
      <c r="BH97" s="41"/>
      <c r="BI97" s="41"/>
      <c r="BJ97" s="41"/>
      <c r="BK97" s="41"/>
      <c r="BL97" s="41"/>
      <c r="CB97" s="67"/>
      <c r="CH97" s="47"/>
    </row>
    <row r="98" spans="1:86" s="2" customFormat="1" x14ac:dyDescent="0.2">
      <c r="A98" s="25" t="s">
        <v>58</v>
      </c>
      <c r="B98" s="2" t="s">
        <v>53</v>
      </c>
      <c r="I98" s="15" t="s">
        <v>35</v>
      </c>
      <c r="J98" s="16">
        <v>1</v>
      </c>
      <c r="L98" s="16">
        <v>78</v>
      </c>
      <c r="M98" s="47">
        <v>-0.8948362486603888</v>
      </c>
      <c r="N98" s="47"/>
      <c r="O98" s="60"/>
      <c r="P98" s="60"/>
      <c r="Q98" s="47">
        <v>1.2339195769522475</v>
      </c>
      <c r="R98" s="47"/>
      <c r="S98" s="60"/>
      <c r="T98" s="60"/>
      <c r="U98" s="14">
        <v>1.7359068471034571</v>
      </c>
      <c r="V98" s="47"/>
      <c r="W98" s="60"/>
      <c r="X98" s="60"/>
      <c r="Y98" s="14">
        <v>0.16169252092664976</v>
      </c>
      <c r="Z98" s="47"/>
      <c r="AA98" s="60"/>
      <c r="AB98" s="60"/>
      <c r="AC98" s="14">
        <v>2.0361237887902561</v>
      </c>
      <c r="AD98" s="47"/>
      <c r="AE98" s="60"/>
      <c r="AF98" s="60"/>
      <c r="AG98" s="14">
        <v>-0.43556722426922601</v>
      </c>
      <c r="AH98" s="47"/>
      <c r="AI98" s="60"/>
      <c r="AJ98" s="60"/>
      <c r="AK98" s="14">
        <v>0.6435247039232872</v>
      </c>
      <c r="AL98" s="47"/>
      <c r="AM98" s="60"/>
      <c r="AN98" s="60"/>
      <c r="AO98" s="14">
        <v>0.35506187565123581</v>
      </c>
      <c r="AP98" s="47"/>
      <c r="AQ98" s="60"/>
      <c r="AR98" s="60"/>
      <c r="AS98" s="65">
        <f t="shared" ref="AS98:AS104" si="10">AO98*1.0491+0.3277</f>
        <v>0.70019541374571148</v>
      </c>
      <c r="AT98" s="19"/>
      <c r="AU98" s="60"/>
      <c r="AV98" s="60"/>
      <c r="AW98" s="21"/>
      <c r="AX98" s="19"/>
      <c r="AY98" s="19"/>
      <c r="AZ98" s="14">
        <v>2.72760584376466</v>
      </c>
      <c r="BA98" s="50"/>
      <c r="BX98" s="2">
        <v>16.3</v>
      </c>
      <c r="BY98" s="47">
        <v>11.93583735464127</v>
      </c>
      <c r="BZ98" s="47">
        <v>11.93583735464127</v>
      </c>
      <c r="CB98" s="67"/>
      <c r="CH98" s="47"/>
    </row>
    <row r="99" spans="1:86" s="2" customFormat="1" x14ac:dyDescent="0.2">
      <c r="A99" s="25" t="s">
        <v>58</v>
      </c>
      <c r="B99" s="2" t="s">
        <v>53</v>
      </c>
      <c r="I99" s="15" t="s">
        <v>35</v>
      </c>
      <c r="J99" s="16">
        <v>1</v>
      </c>
      <c r="L99" s="16">
        <v>78</v>
      </c>
      <c r="M99" s="47">
        <v>-0.85929672269847368</v>
      </c>
      <c r="N99" s="47"/>
      <c r="O99" s="60"/>
      <c r="P99" s="60"/>
      <c r="Q99" s="47">
        <v>1.3067665506804969</v>
      </c>
      <c r="R99" s="47"/>
      <c r="S99" s="60"/>
      <c r="T99" s="60"/>
      <c r="U99" s="14">
        <v>1.7713276384829568</v>
      </c>
      <c r="V99" s="47"/>
      <c r="W99" s="60"/>
      <c r="X99" s="60"/>
      <c r="Y99" s="14">
        <v>0.23445724371090648</v>
      </c>
      <c r="Z99" s="47"/>
      <c r="AA99" s="60"/>
      <c r="AB99" s="60"/>
      <c r="AC99" s="14">
        <v>2.3704665283000859</v>
      </c>
      <c r="AD99" s="47"/>
      <c r="AE99" s="60"/>
      <c r="AF99" s="60"/>
      <c r="AG99" s="14">
        <v>-0.24752537979033651</v>
      </c>
      <c r="AH99" s="47"/>
      <c r="AI99" s="60"/>
      <c r="AJ99" s="60"/>
      <c r="AK99" s="14">
        <v>0.72205513580309022</v>
      </c>
      <c r="AL99" s="47"/>
      <c r="AM99" s="60"/>
      <c r="AN99" s="60"/>
      <c r="AO99" s="14">
        <v>0.3253007513598638</v>
      </c>
      <c r="AP99" s="47"/>
      <c r="AQ99" s="60"/>
      <c r="AR99" s="60"/>
      <c r="AS99" s="65">
        <f t="shared" si="10"/>
        <v>0.66897301825163313</v>
      </c>
      <c r="AT99" s="19"/>
      <c r="AU99" s="60"/>
      <c r="AV99" s="60"/>
      <c r="AW99" s="21"/>
      <c r="AX99" s="19"/>
      <c r="AY99" s="19"/>
      <c r="AZ99" s="14">
        <v>2.72760584376466</v>
      </c>
      <c r="BA99" s="50"/>
      <c r="BX99" s="2">
        <v>16.3</v>
      </c>
      <c r="BY99" s="47">
        <v>11.93583735464127</v>
      </c>
      <c r="BZ99" s="47">
        <v>11.93583735464127</v>
      </c>
      <c r="CB99" s="67"/>
      <c r="CH99" s="47"/>
    </row>
    <row r="100" spans="1:86" s="2" customFormat="1" x14ac:dyDescent="0.2">
      <c r="A100" s="25" t="s">
        <v>58</v>
      </c>
      <c r="B100" s="2" t="s">
        <v>53</v>
      </c>
      <c r="I100" s="15" t="s">
        <v>35</v>
      </c>
      <c r="J100" s="16">
        <v>1</v>
      </c>
      <c r="L100" s="16">
        <v>78</v>
      </c>
      <c r="M100" s="47">
        <v>-0.85102611389143434</v>
      </c>
      <c r="N100" s="47"/>
      <c r="O100" s="60"/>
      <c r="P100" s="60"/>
      <c r="Q100" s="47">
        <v>1.1768029396530251</v>
      </c>
      <c r="R100" s="47"/>
      <c r="S100" s="60"/>
      <c r="T100" s="60"/>
      <c r="U100" s="14">
        <v>1.7850683068002537</v>
      </c>
      <c r="V100" s="47"/>
      <c r="W100" s="60"/>
      <c r="X100" s="60"/>
      <c r="Y100" s="14">
        <v>0.10448005414409067</v>
      </c>
      <c r="Z100" s="47"/>
      <c r="AA100" s="60"/>
      <c r="AB100" s="60"/>
      <c r="AC100" s="14">
        <v>2.5000107377292355</v>
      </c>
      <c r="AD100" s="47"/>
      <c r="AE100" s="60"/>
      <c r="AF100" s="60"/>
      <c r="AG100" s="14">
        <v>0.14144596784122776</v>
      </c>
      <c r="AH100" s="47"/>
      <c r="AI100" s="60"/>
      <c r="AJ100" s="60"/>
      <c r="AK100" s="14">
        <v>0.65691238247617134</v>
      </c>
      <c r="AL100" s="47"/>
      <c r="AM100" s="60"/>
      <c r="AN100" s="60"/>
      <c r="AO100" s="14">
        <v>0.37929845683803975</v>
      </c>
      <c r="AP100" s="47"/>
      <c r="AQ100" s="60"/>
      <c r="AR100" s="60"/>
      <c r="AS100" s="65">
        <f t="shared" si="10"/>
        <v>0.72562201106878743</v>
      </c>
      <c r="AT100" s="19"/>
      <c r="AU100" s="60"/>
      <c r="AV100" s="60"/>
      <c r="AW100" s="21"/>
      <c r="AX100" s="19"/>
      <c r="AY100" s="19"/>
      <c r="AZ100" s="14">
        <v>2.72760584376466</v>
      </c>
      <c r="BA100" s="50"/>
      <c r="BX100" s="2">
        <v>16.3</v>
      </c>
      <c r="BY100" s="47">
        <v>11.93583735464127</v>
      </c>
      <c r="BZ100" s="47">
        <v>11.93583735464127</v>
      </c>
      <c r="CB100" s="67"/>
      <c r="CH100" s="47"/>
    </row>
    <row r="101" spans="1:86" s="2" customFormat="1" x14ac:dyDescent="0.2">
      <c r="A101" s="25" t="s">
        <v>58</v>
      </c>
      <c r="B101" s="2" t="s">
        <v>53</v>
      </c>
      <c r="I101" s="15" t="s">
        <v>35</v>
      </c>
      <c r="J101" s="16">
        <v>1</v>
      </c>
      <c r="L101" s="16">
        <v>78</v>
      </c>
      <c r="M101" s="47">
        <v>-0.84177140508640802</v>
      </c>
      <c r="N101" s="47"/>
      <c r="O101" s="60"/>
      <c r="P101" s="60"/>
      <c r="Q101" s="47">
        <v>1.2087071617024188</v>
      </c>
      <c r="R101" s="47"/>
      <c r="S101" s="60"/>
      <c r="T101" s="60"/>
      <c r="U101" s="14">
        <v>1.793808082681597</v>
      </c>
      <c r="V101" s="47"/>
      <c r="W101" s="60"/>
      <c r="X101" s="60"/>
      <c r="Y101" s="14">
        <v>0.13636236782299704</v>
      </c>
      <c r="Z101" s="47"/>
      <c r="AA101" s="60"/>
      <c r="AB101" s="60"/>
      <c r="AC101" s="14">
        <v>2.6422810199046296</v>
      </c>
      <c r="AD101" s="47"/>
      <c r="AE101" s="60"/>
      <c r="AF101" s="60"/>
      <c r="AG101" s="14">
        <v>0.21975161056214665</v>
      </c>
      <c r="AH101" s="47"/>
      <c r="AI101" s="60"/>
      <c r="AJ101" s="60"/>
      <c r="AK101" s="14">
        <v>0.69757541474346763</v>
      </c>
      <c r="AL101" s="47"/>
      <c r="AM101" s="60"/>
      <c r="AN101" s="60"/>
      <c r="AO101" s="14">
        <v>0.37904211439995783</v>
      </c>
      <c r="AP101" s="47"/>
      <c r="AQ101" s="60"/>
      <c r="AR101" s="60"/>
      <c r="AS101" s="65">
        <f t="shared" si="10"/>
        <v>0.72535308221699579</v>
      </c>
      <c r="AT101" s="19"/>
      <c r="AU101" s="60"/>
      <c r="AV101" s="60"/>
      <c r="AW101" s="21"/>
      <c r="AX101" s="19"/>
      <c r="AY101" s="19"/>
      <c r="AZ101" s="14">
        <v>2.72760584376466</v>
      </c>
      <c r="BA101" s="50"/>
      <c r="BX101" s="2">
        <v>16.3</v>
      </c>
      <c r="BY101" s="47">
        <v>11.93583735464127</v>
      </c>
      <c r="BZ101" s="47">
        <v>11.93583735464127</v>
      </c>
      <c r="CB101" s="67"/>
      <c r="CH101" s="47"/>
    </row>
    <row r="102" spans="1:86" s="2" customFormat="1" x14ac:dyDescent="0.2">
      <c r="A102" s="25" t="s">
        <v>58</v>
      </c>
      <c r="B102" s="2" t="s">
        <v>53</v>
      </c>
      <c r="D102" s="46"/>
      <c r="E102" s="46"/>
      <c r="I102" s="15" t="s">
        <v>35</v>
      </c>
      <c r="J102" s="16">
        <v>1</v>
      </c>
      <c r="K102" s="16"/>
      <c r="L102" s="16">
        <v>78</v>
      </c>
      <c r="M102" s="47">
        <v>-0.77079606941822987</v>
      </c>
      <c r="N102" s="47"/>
      <c r="O102" s="60"/>
      <c r="P102" s="60"/>
      <c r="Q102" s="47">
        <v>1.3721305281477578</v>
      </c>
      <c r="R102" s="47"/>
      <c r="S102" s="60"/>
      <c r="T102" s="60"/>
      <c r="U102" s="14">
        <v>1.8638748952918749</v>
      </c>
      <c r="V102" s="47"/>
      <c r="W102" s="60"/>
      <c r="X102" s="60"/>
      <c r="Y102" s="14">
        <v>0.2996207930944621</v>
      </c>
      <c r="Z102" s="47"/>
      <c r="AA102" s="60"/>
      <c r="AB102" s="60"/>
      <c r="AC102" s="14">
        <v>2.5829654363559995</v>
      </c>
      <c r="AD102" s="47"/>
      <c r="AE102" s="60"/>
      <c r="AF102" s="60"/>
      <c r="AG102" s="14">
        <v>-0.16596509584512753</v>
      </c>
      <c r="AH102" s="47"/>
      <c r="AI102" s="60"/>
      <c r="AJ102" s="60"/>
      <c r="AK102" s="14">
        <v>0.88708719830343785</v>
      </c>
      <c r="AL102" s="47"/>
      <c r="AM102" s="60"/>
      <c r="AN102" s="60"/>
      <c r="AO102" s="14">
        <v>0.33464734918739469</v>
      </c>
      <c r="AP102" s="47"/>
      <c r="AQ102" s="60"/>
      <c r="AR102" s="60"/>
      <c r="AS102" s="65">
        <f t="shared" si="10"/>
        <v>0.67877853403249566</v>
      </c>
      <c r="AT102" s="19"/>
      <c r="AU102" s="60"/>
      <c r="AV102" s="60"/>
      <c r="AW102" s="17"/>
      <c r="AX102" s="44"/>
      <c r="AY102" s="45"/>
      <c r="AZ102" s="14">
        <v>2.72760584376466</v>
      </c>
      <c r="BA102" s="14"/>
      <c r="BB102" s="46"/>
      <c r="BC102" s="46"/>
      <c r="BD102" s="46"/>
      <c r="BG102" s="47"/>
      <c r="BH102" s="47"/>
      <c r="BI102" s="47"/>
      <c r="BJ102" s="47"/>
      <c r="BK102" s="47"/>
      <c r="BL102" s="47"/>
      <c r="BM102" s="47"/>
      <c r="BX102" s="2">
        <v>16.3</v>
      </c>
      <c r="BY102" s="47">
        <v>11.93583735464127</v>
      </c>
      <c r="BZ102" s="47">
        <v>11.93583735464127</v>
      </c>
      <c r="CH102" s="47"/>
    </row>
    <row r="103" spans="1:86" s="2" customFormat="1" x14ac:dyDescent="0.2">
      <c r="A103" s="25" t="s">
        <v>58</v>
      </c>
      <c r="B103" s="2" t="s">
        <v>53</v>
      </c>
      <c r="D103" s="26"/>
      <c r="E103" s="26"/>
      <c r="F103" s="22"/>
      <c r="G103" s="22"/>
      <c r="H103" s="22"/>
      <c r="I103" s="15" t="s">
        <v>35</v>
      </c>
      <c r="J103" s="16">
        <v>1</v>
      </c>
      <c r="K103" s="16"/>
      <c r="L103" s="16">
        <v>78</v>
      </c>
      <c r="M103" s="47">
        <v>-0.81946855870374369</v>
      </c>
      <c r="N103" s="47"/>
      <c r="O103" s="60"/>
      <c r="P103" s="60"/>
      <c r="Q103" s="47">
        <v>1.2832184581796828</v>
      </c>
      <c r="R103" s="47"/>
      <c r="S103" s="60"/>
      <c r="T103" s="60"/>
      <c r="U103" s="14">
        <v>1.8149588488132662</v>
      </c>
      <c r="V103" s="47"/>
      <c r="W103" s="60"/>
      <c r="X103" s="60"/>
      <c r="Y103" s="14">
        <v>0.21082095739961915</v>
      </c>
      <c r="Z103" s="47"/>
      <c r="AA103" s="60"/>
      <c r="AB103" s="60"/>
      <c r="AC103" s="14">
        <v>1.7644335821351276</v>
      </c>
      <c r="AD103" s="47"/>
      <c r="AE103" s="60"/>
      <c r="AF103" s="60"/>
      <c r="AG103" s="14">
        <v>-0.80487369074078163</v>
      </c>
      <c r="AH103" s="47"/>
      <c r="AI103" s="60"/>
      <c r="AJ103" s="60"/>
      <c r="AK103" s="14">
        <v>0.7008322191938976</v>
      </c>
      <c r="AL103" s="47"/>
      <c r="AM103" s="60"/>
      <c r="AN103" s="60"/>
      <c r="AO103" s="14">
        <v>0.28607666253760433</v>
      </c>
      <c r="AP103" s="47"/>
      <c r="AQ103" s="60"/>
      <c r="AR103" s="60"/>
      <c r="AS103" s="65">
        <f t="shared" si="10"/>
        <v>0.62782302666820067</v>
      </c>
      <c r="AT103" s="17"/>
      <c r="AU103" s="60"/>
      <c r="AV103" s="60"/>
      <c r="AW103" s="17"/>
      <c r="AX103" s="27"/>
      <c r="AY103" s="28"/>
      <c r="AZ103" s="29">
        <v>2.7276058437646649</v>
      </c>
      <c r="BA103" s="29"/>
      <c r="BB103" s="30"/>
      <c r="BC103" s="31"/>
      <c r="BD103" s="30"/>
      <c r="BG103" s="23"/>
      <c r="BH103" s="23"/>
      <c r="BI103" s="23"/>
      <c r="BJ103" s="23"/>
      <c r="BK103" s="23"/>
      <c r="BL103" s="23"/>
      <c r="BM103" s="47"/>
      <c r="BX103" s="2">
        <v>16.3</v>
      </c>
      <c r="BY103" s="47">
        <v>11.93583735464127</v>
      </c>
      <c r="BZ103" s="47">
        <v>11.93583735464127</v>
      </c>
      <c r="CH103" s="47"/>
    </row>
    <row r="104" spans="1:86" s="2" customFormat="1" x14ac:dyDescent="0.2">
      <c r="A104" s="25" t="s">
        <v>58</v>
      </c>
      <c r="B104" s="2" t="s">
        <v>53</v>
      </c>
      <c r="C104" s="2" t="s">
        <v>83</v>
      </c>
      <c r="D104" s="46">
        <v>-20.399999999999999</v>
      </c>
      <c r="E104" s="46">
        <v>20</v>
      </c>
      <c r="F104" s="2">
        <v>3400</v>
      </c>
      <c r="G104" s="2" t="s">
        <v>84</v>
      </c>
      <c r="H104" s="2" t="s">
        <v>80</v>
      </c>
      <c r="I104" s="15" t="s">
        <v>35</v>
      </c>
      <c r="J104" s="16">
        <v>1</v>
      </c>
      <c r="K104" s="16">
        <v>7</v>
      </c>
      <c r="L104" s="16">
        <v>78</v>
      </c>
      <c r="M104" s="47">
        <v>-0.85635665258794513</v>
      </c>
      <c r="N104" s="47">
        <f>AVERAGE(M98:M104)</f>
        <v>-0.84193596729237474</v>
      </c>
      <c r="O104" s="47">
        <f>STDEV(M98:M104)</f>
        <v>3.8635301486299657E-2</v>
      </c>
      <c r="P104" s="47">
        <f>O104/SQRT($K104)</f>
        <v>1.4602771365821863E-2</v>
      </c>
      <c r="Q104" s="47">
        <v>1.2477394280048675</v>
      </c>
      <c r="R104" s="47">
        <f>AVERAGE(Q98:Q104)</f>
        <v>1.2613263776172139</v>
      </c>
      <c r="S104" s="47">
        <f>STDEV(Q98:Q104)</f>
        <v>6.5409433144108658E-2</v>
      </c>
      <c r="T104" s="47">
        <f>S104/SQRT($K104)</f>
        <v>2.4722441928145308E-2</v>
      </c>
      <c r="U104" s="14">
        <v>1.7766922262219458</v>
      </c>
      <c r="V104" s="47">
        <f>AVERAGE(U98:U104)</f>
        <v>1.7916624064850504</v>
      </c>
      <c r="W104" s="47">
        <f>STDEV(U98:U104)</f>
        <v>3.9899342790293953E-2</v>
      </c>
      <c r="X104" s="47">
        <f>W104/SQRT($K104)</f>
        <v>1.5080534071147962E-2</v>
      </c>
      <c r="Y104" s="14">
        <v>0.17542577974161588</v>
      </c>
      <c r="Z104" s="47">
        <f>AVERAGE(Y98:Y104)</f>
        <v>0.18897995954862015</v>
      </c>
      <c r="AA104" s="47">
        <f>STDEV(Y98:Y104)</f>
        <v>6.535004677222328E-2</v>
      </c>
      <c r="AB104" s="47">
        <f>AA104/SQRT($K104)</f>
        <v>2.469999598939172E-2</v>
      </c>
      <c r="AC104" s="14">
        <v>2.4580651342180349</v>
      </c>
      <c r="AD104" s="47">
        <f>AVERAGE(AC98:AC104)</f>
        <v>2.3363351753476245</v>
      </c>
      <c r="AE104" s="47">
        <f>STDEV(AC98:AC104)</f>
        <v>0.32000012402245986</v>
      </c>
      <c r="AF104" s="47">
        <f>AE104/SQRT($K104)</f>
        <v>0.12094867823903639</v>
      </c>
      <c r="AG104" s="14">
        <v>-4.2165240731362186E-2</v>
      </c>
      <c r="AH104" s="47">
        <f>AVERAGE(AG98:AG104)</f>
        <v>-0.19069986471049422</v>
      </c>
      <c r="AI104" s="47">
        <f>STDEV(AG98:AG104)</f>
        <v>0.3516305500731427</v>
      </c>
      <c r="AJ104" s="47">
        <f>AI104/SQRT($K104)</f>
        <v>0.13290385555234005</v>
      </c>
      <c r="AK104" s="14">
        <v>0.64400756478871779</v>
      </c>
      <c r="AL104" s="47">
        <f>AVERAGE(AK98:AK104)</f>
        <v>0.70742780274743844</v>
      </c>
      <c r="AM104" s="47">
        <f>STDEV(AK98:AK104)</f>
        <v>8.4940733125038664E-2</v>
      </c>
      <c r="AN104" s="47">
        <f>AM104/SQRT($K104)</f>
        <v>3.2104579432622647E-2</v>
      </c>
      <c r="AO104" s="14">
        <v>0.30222661378967453</v>
      </c>
      <c r="AP104" s="47">
        <f>AVERAGE(AO98:AO104)</f>
        <v>0.33737911768053863</v>
      </c>
      <c r="AQ104" s="47">
        <f>STDEV(AO98:AO104)</f>
        <v>3.6117184612639137E-2</v>
      </c>
      <c r="AR104" s="47">
        <f>AQ104/SQRT($K104)</f>
        <v>1.3651012648693122E-2</v>
      </c>
      <c r="AS104" s="65">
        <f t="shared" si="10"/>
        <v>0.64476594052674752</v>
      </c>
      <c r="AT104" s="17">
        <f>AVERAGE(AS98:AS104)</f>
        <v>0.68164443235865313</v>
      </c>
      <c r="AU104" s="47">
        <f>STDEV(AS98:AS104)</f>
        <v>3.7890538377119726E-2</v>
      </c>
      <c r="AV104" s="47">
        <f>AU104/SQRT($K104)</f>
        <v>1.4321277369743956E-2</v>
      </c>
      <c r="AW104" s="13">
        <f>_xlfn.CONFIDENCE.T(0.05,AU104,K104)</f>
        <v>3.5042903319560746E-2</v>
      </c>
      <c r="AX104" s="44">
        <f>SQRT(($BE$2/(AT104-$BF$2)))-273.15</f>
        <v>18.210076013594403</v>
      </c>
      <c r="AY104" s="45">
        <f>(ABS(AX104-(SQRT($BE$2/(ABS(AT104-AV104)-$BF$2))-273.15)))</f>
        <v>4.0373188347189171</v>
      </c>
      <c r="AZ104" s="14">
        <v>2.7276058437646649</v>
      </c>
      <c r="BA104" s="14">
        <v>0.21820846750117318</v>
      </c>
      <c r="BB104" s="46">
        <v>16.573507115253452</v>
      </c>
      <c r="BC104" s="46">
        <v>16.758196112822159</v>
      </c>
      <c r="BD104" s="46">
        <v>1.3258805692202762</v>
      </c>
      <c r="BG104" s="47">
        <v>0.38431091127841177</v>
      </c>
      <c r="BH104" s="47">
        <v>0.38214821267103427</v>
      </c>
      <c r="BI104" s="47">
        <v>0.18897995954862015</v>
      </c>
      <c r="BJ104" s="47">
        <v>0.88385262916290952</v>
      </c>
      <c r="BK104" s="47">
        <v>0.33147014230506905</v>
      </c>
      <c r="BL104" s="47">
        <v>0.83922530676907769</v>
      </c>
      <c r="BM104" s="47">
        <v>0.99448902035241815</v>
      </c>
      <c r="BN104" s="14" t="s">
        <v>143</v>
      </c>
      <c r="BO104" s="14" t="s">
        <v>143</v>
      </c>
      <c r="BP104" s="14" t="s">
        <v>143</v>
      </c>
      <c r="BQ104" s="14" t="s">
        <v>143</v>
      </c>
      <c r="BR104" s="14" t="s">
        <v>143</v>
      </c>
      <c r="BS104" s="14">
        <v>5.3698369927105585</v>
      </c>
      <c r="BT104" s="14">
        <v>2.7276058437646649</v>
      </c>
      <c r="BU104" s="14">
        <v>0.21820846750117318</v>
      </c>
      <c r="BV104" s="2">
        <v>21.6</v>
      </c>
      <c r="BW104" s="2" t="s">
        <v>134</v>
      </c>
      <c r="BX104" s="2">
        <v>16.3</v>
      </c>
      <c r="BY104" s="47">
        <v>11.93583735464127</v>
      </c>
      <c r="BZ104" s="47">
        <v>11.93583735464127</v>
      </c>
      <c r="CA104" s="2" t="s">
        <v>125</v>
      </c>
      <c r="CB104" s="68"/>
      <c r="CC104" s="47"/>
      <c r="CD104" s="14"/>
      <c r="CE104" s="14"/>
      <c r="CF104" s="14"/>
      <c r="CH104" s="47"/>
    </row>
    <row r="105" spans="1:86" s="2" customFormat="1" x14ac:dyDescent="0.2">
      <c r="A105" s="25"/>
      <c r="I105" s="15"/>
      <c r="J105" s="16"/>
      <c r="K105" s="16"/>
      <c r="M105" s="47"/>
      <c r="N105" s="47"/>
      <c r="O105" s="47"/>
      <c r="P105" s="47"/>
      <c r="Q105" s="47"/>
      <c r="R105" s="47"/>
      <c r="S105" s="47"/>
      <c r="T105" s="47"/>
      <c r="V105" s="47"/>
      <c r="W105" s="47"/>
      <c r="X105" s="47"/>
      <c r="Y105" s="14"/>
      <c r="Z105" s="47"/>
      <c r="AA105" s="47"/>
      <c r="AB105" s="47"/>
      <c r="AC105" s="14"/>
      <c r="AD105" s="47"/>
      <c r="AE105" s="47"/>
      <c r="AF105" s="47"/>
      <c r="AG105" s="14"/>
      <c r="AH105" s="47"/>
      <c r="AI105" s="47"/>
      <c r="AJ105" s="47"/>
      <c r="AL105" s="47"/>
      <c r="AM105" s="47"/>
      <c r="AN105" s="47"/>
      <c r="AO105" s="14"/>
      <c r="AP105" s="47"/>
      <c r="AQ105" s="47"/>
      <c r="AR105" s="47"/>
      <c r="AS105" s="14"/>
      <c r="AU105" s="47"/>
      <c r="AV105" s="47"/>
      <c r="AW105" s="21"/>
      <c r="AX105" s="19"/>
      <c r="AY105" s="19"/>
      <c r="CB105" s="67"/>
      <c r="CH105" s="47"/>
    </row>
    <row r="106" spans="1:86" s="2" customFormat="1" x14ac:dyDescent="0.2">
      <c r="A106" s="25" t="s">
        <v>58</v>
      </c>
      <c r="B106" s="2" t="s">
        <v>52</v>
      </c>
      <c r="I106" s="15" t="s">
        <v>36</v>
      </c>
      <c r="J106" s="16">
        <v>1</v>
      </c>
      <c r="K106" s="16"/>
      <c r="L106" s="16">
        <v>81</v>
      </c>
      <c r="M106" s="47">
        <v>-1.5190100493148604</v>
      </c>
      <c r="N106" s="47"/>
      <c r="O106" s="60"/>
      <c r="P106" s="60"/>
      <c r="Q106" s="47">
        <v>0.19906186926454264</v>
      </c>
      <c r="R106" s="47"/>
      <c r="S106" s="60"/>
      <c r="T106" s="60"/>
      <c r="U106" s="14">
        <v>1.1046675473982495</v>
      </c>
      <c r="V106" s="47"/>
      <c r="W106" s="60"/>
      <c r="X106" s="60"/>
      <c r="Y106" s="14">
        <v>-0.87172988816141128</v>
      </c>
      <c r="Z106" s="47"/>
      <c r="AA106" s="60"/>
      <c r="AB106" s="60"/>
      <c r="AC106" s="14">
        <v>-0.40618572241078732</v>
      </c>
      <c r="AD106" s="47"/>
      <c r="AE106" s="60"/>
      <c r="AF106" s="60"/>
      <c r="AG106" s="14">
        <v>-0.807715099586645</v>
      </c>
      <c r="AH106" s="47"/>
      <c r="AI106" s="60"/>
      <c r="AJ106" s="60"/>
      <c r="AK106" s="14">
        <v>-1.0414120926485331</v>
      </c>
      <c r="AL106" s="47"/>
      <c r="AM106" s="60"/>
      <c r="AN106" s="60"/>
      <c r="AO106" s="14">
        <v>0.33120013162896145</v>
      </c>
      <c r="AP106" s="47"/>
      <c r="AQ106" s="60"/>
      <c r="AR106" s="60"/>
      <c r="AS106" s="65">
        <f t="shared" ref="AS106:AS114" si="11">AO106*1.0491+0.3277</f>
        <v>0.67516205809194341</v>
      </c>
      <c r="AT106" s="19"/>
      <c r="AU106" s="60"/>
      <c r="AV106" s="60"/>
      <c r="AW106" s="21"/>
      <c r="AX106" s="19"/>
      <c r="AY106" s="19"/>
      <c r="AZ106" s="14">
        <v>2.8147220421980998</v>
      </c>
      <c r="BX106" s="2">
        <v>17</v>
      </c>
      <c r="BY106" s="47">
        <v>11.878315330608112</v>
      </c>
      <c r="BZ106" s="47">
        <v>11.878315330608112</v>
      </c>
      <c r="CB106" s="67"/>
      <c r="CH106" s="47"/>
    </row>
    <row r="107" spans="1:86" s="2" customFormat="1" x14ac:dyDescent="0.2">
      <c r="A107" s="25" t="s">
        <v>58</v>
      </c>
      <c r="B107" s="2" t="s">
        <v>52</v>
      </c>
      <c r="I107" s="15" t="s">
        <v>36</v>
      </c>
      <c r="J107" s="16">
        <v>1</v>
      </c>
      <c r="K107" s="16"/>
      <c r="L107" s="16">
        <v>81</v>
      </c>
      <c r="M107" s="47">
        <v>-1.4925505730189994</v>
      </c>
      <c r="N107" s="47"/>
      <c r="O107" s="47"/>
      <c r="P107" s="47"/>
      <c r="Q107" s="47">
        <v>4.9702139086207971E-2</v>
      </c>
      <c r="R107" s="47"/>
      <c r="S107" s="47"/>
      <c r="T107" s="47"/>
      <c r="U107" s="14">
        <v>1.1386572640123336</v>
      </c>
      <c r="V107" s="47"/>
      <c r="W107" s="47"/>
      <c r="X107" s="47"/>
      <c r="Y107" s="14">
        <v>-1.0211431463343246</v>
      </c>
      <c r="Z107" s="47"/>
      <c r="AA107" s="47"/>
      <c r="AB107" s="47"/>
      <c r="AC107" s="14">
        <v>-0.51259484870026795</v>
      </c>
      <c r="AD107" s="47"/>
      <c r="AE107" s="47"/>
      <c r="AF107" s="47"/>
      <c r="AG107" s="14">
        <v>-0.61544321816486836</v>
      </c>
      <c r="AH107" s="47"/>
      <c r="AI107" s="47"/>
      <c r="AJ107" s="47"/>
      <c r="AK107" s="14">
        <v>-1.1365182828756011</v>
      </c>
      <c r="AL107" s="47"/>
      <c r="AM107" s="47"/>
      <c r="AN107" s="47"/>
      <c r="AO107" s="14">
        <v>0.35548231654897178</v>
      </c>
      <c r="AP107" s="47"/>
      <c r="AQ107" s="47"/>
      <c r="AR107" s="47"/>
      <c r="AS107" s="65">
        <f t="shared" si="11"/>
        <v>0.7006364982915263</v>
      </c>
      <c r="AT107" s="19"/>
      <c r="AU107" s="47"/>
      <c r="AV107" s="47"/>
      <c r="AW107" s="21"/>
      <c r="AX107" s="19"/>
      <c r="AY107" s="19"/>
      <c r="AZ107" s="14">
        <v>2.8147220421980998</v>
      </c>
      <c r="BX107" s="2">
        <v>17</v>
      </c>
      <c r="BY107" s="47">
        <v>11.878315330608112</v>
      </c>
      <c r="BZ107" s="47">
        <v>11.878315330608112</v>
      </c>
      <c r="CB107" s="67"/>
      <c r="CH107" s="47"/>
    </row>
    <row r="108" spans="1:86" s="2" customFormat="1" x14ac:dyDescent="0.2">
      <c r="A108" s="25" t="s">
        <v>58</v>
      </c>
      <c r="B108" s="2" t="s">
        <v>52</v>
      </c>
      <c r="I108" s="15" t="s">
        <v>36</v>
      </c>
      <c r="J108" s="16">
        <v>1</v>
      </c>
      <c r="K108" s="16"/>
      <c r="L108" s="16">
        <v>81</v>
      </c>
      <c r="M108" s="47">
        <v>-1.4920997189618668</v>
      </c>
      <c r="N108" s="47"/>
      <c r="O108" s="60"/>
      <c r="P108" s="60"/>
      <c r="Q108" s="47">
        <v>9.1896590817296092E-2</v>
      </c>
      <c r="R108" s="47"/>
      <c r="S108" s="60"/>
      <c r="T108" s="60"/>
      <c r="U108" s="14">
        <v>1.1375622527734397</v>
      </c>
      <c r="V108" s="47"/>
      <c r="W108" s="60"/>
      <c r="X108" s="60"/>
      <c r="Y108" s="14">
        <v>-0.97895130061759517</v>
      </c>
      <c r="Z108" s="47"/>
      <c r="AA108" s="60"/>
      <c r="AB108" s="60"/>
      <c r="AC108" s="14">
        <v>-6.1548955288981411E-2</v>
      </c>
      <c r="AD108" s="47"/>
      <c r="AE108" s="60"/>
      <c r="AF108" s="60"/>
      <c r="AG108" s="14">
        <v>-0.24878807286064786</v>
      </c>
      <c r="AH108" s="47"/>
      <c r="AI108" s="60"/>
      <c r="AJ108" s="60"/>
      <c r="AK108" s="14">
        <v>-1.1572187314225491</v>
      </c>
      <c r="AL108" s="47"/>
      <c r="AM108" s="60"/>
      <c r="AN108" s="60"/>
      <c r="AO108" s="14">
        <v>0.29279398402365375</v>
      </c>
      <c r="AP108" s="47"/>
      <c r="AQ108" s="60"/>
      <c r="AR108" s="60"/>
      <c r="AS108" s="65">
        <f t="shared" si="11"/>
        <v>0.63487016863921508</v>
      </c>
      <c r="AT108" s="19"/>
      <c r="AU108" s="60"/>
      <c r="AV108" s="60"/>
      <c r="AW108" s="21"/>
      <c r="AX108" s="19"/>
      <c r="AY108" s="19"/>
      <c r="AZ108" s="14">
        <v>2.8147220421980998</v>
      </c>
      <c r="BX108" s="2">
        <v>17</v>
      </c>
      <c r="BY108" s="47">
        <v>11.878315330608112</v>
      </c>
      <c r="BZ108" s="47">
        <v>11.878315330608112</v>
      </c>
      <c r="CB108" s="67"/>
      <c r="CH108" s="47"/>
    </row>
    <row r="109" spans="1:86" s="2" customFormat="1" x14ac:dyDescent="0.2">
      <c r="A109" s="25" t="s">
        <v>58</v>
      </c>
      <c r="B109" s="2" t="s">
        <v>52</v>
      </c>
      <c r="I109" s="15" t="s">
        <v>36</v>
      </c>
      <c r="J109" s="16">
        <v>1</v>
      </c>
      <c r="K109" s="16"/>
      <c r="L109" s="16">
        <v>81</v>
      </c>
      <c r="M109" s="47">
        <v>-1.6448774397453572</v>
      </c>
      <c r="N109" s="47"/>
      <c r="O109" s="60"/>
      <c r="P109" s="60"/>
      <c r="Q109" s="47">
        <v>-7.2911437508539387E-2</v>
      </c>
      <c r="R109" s="47"/>
      <c r="S109" s="60"/>
      <c r="T109" s="60"/>
      <c r="U109" s="14">
        <v>0.97974370517202491</v>
      </c>
      <c r="V109" s="47"/>
      <c r="W109" s="60"/>
      <c r="X109" s="60"/>
      <c r="Y109" s="14">
        <v>-1.1434113643837236</v>
      </c>
      <c r="Z109" s="47"/>
      <c r="AA109" s="60"/>
      <c r="AB109" s="60"/>
      <c r="AC109" s="14">
        <v>-0.80655836310178364</v>
      </c>
      <c r="AD109" s="47"/>
      <c r="AE109" s="60"/>
      <c r="AF109" s="60"/>
      <c r="AG109" s="14">
        <v>-0.66456239892820346</v>
      </c>
      <c r="AH109" s="47"/>
      <c r="AI109" s="60"/>
      <c r="AJ109" s="60"/>
      <c r="AK109" s="14">
        <v>-1.4073173566413189</v>
      </c>
      <c r="AL109" s="47"/>
      <c r="AM109" s="60"/>
      <c r="AN109" s="60"/>
      <c r="AO109" s="14">
        <v>0.36229483363894865</v>
      </c>
      <c r="AP109" s="47"/>
      <c r="AQ109" s="60"/>
      <c r="AR109" s="60"/>
      <c r="AS109" s="65">
        <f t="shared" si="11"/>
        <v>0.70778350997062101</v>
      </c>
      <c r="AT109" s="19"/>
      <c r="AU109" s="60"/>
      <c r="AV109" s="60"/>
      <c r="AW109" s="21"/>
      <c r="AX109" s="19"/>
      <c r="AY109" s="19"/>
      <c r="AZ109" s="14">
        <v>2.8147220421980998</v>
      </c>
      <c r="BX109" s="2">
        <v>17</v>
      </c>
      <c r="BY109" s="47">
        <v>11.878315330608112</v>
      </c>
      <c r="BZ109" s="47">
        <v>11.878315330608112</v>
      </c>
      <c r="CB109" s="67"/>
      <c r="CH109" s="47"/>
    </row>
    <row r="110" spans="1:86" s="2" customFormat="1" x14ac:dyDescent="0.2">
      <c r="A110" s="25" t="s">
        <v>58</v>
      </c>
      <c r="B110" s="2" t="s">
        <v>52</v>
      </c>
      <c r="I110" s="15" t="s">
        <v>36</v>
      </c>
      <c r="J110" s="16">
        <v>1</v>
      </c>
      <c r="K110" s="16"/>
      <c r="L110" s="16">
        <v>81</v>
      </c>
      <c r="M110" s="47">
        <v>-1.4691840174178741</v>
      </c>
      <c r="N110" s="47"/>
      <c r="O110" s="60"/>
      <c r="P110" s="60"/>
      <c r="Q110" s="47">
        <v>0.25624105278634174</v>
      </c>
      <c r="R110" s="47"/>
      <c r="S110" s="60"/>
      <c r="T110" s="60"/>
      <c r="U110" s="14">
        <v>1.156009225294613</v>
      </c>
      <c r="V110" s="47"/>
      <c r="W110" s="60"/>
      <c r="X110" s="60"/>
      <c r="Y110" s="14">
        <v>-0.81466431761901958</v>
      </c>
      <c r="Z110" s="47"/>
      <c r="AA110" s="60"/>
      <c r="AB110" s="60"/>
      <c r="AC110" s="14">
        <v>0.11812564199767395</v>
      </c>
      <c r="AD110" s="47"/>
      <c r="AE110" s="60"/>
      <c r="AF110" s="60"/>
      <c r="AG110" s="14">
        <v>-0.397843977690715</v>
      </c>
      <c r="AH110" s="47"/>
      <c r="AI110" s="60"/>
      <c r="AJ110" s="60"/>
      <c r="AK110" s="14">
        <v>-0.93394134304539134</v>
      </c>
      <c r="AL110" s="47"/>
      <c r="AM110" s="60"/>
      <c r="AN110" s="60"/>
      <c r="AO110" s="14">
        <v>0.33109134124309492</v>
      </c>
      <c r="AP110" s="47"/>
      <c r="AQ110" s="60"/>
      <c r="AR110" s="60"/>
      <c r="AS110" s="65">
        <f t="shared" si="11"/>
        <v>0.6750479260981308</v>
      </c>
      <c r="AT110" s="19"/>
      <c r="AU110" s="60"/>
      <c r="AV110" s="60"/>
      <c r="AW110" s="21"/>
      <c r="AX110" s="19"/>
      <c r="AY110" s="19"/>
      <c r="AZ110" s="14">
        <v>2.8147220421980998</v>
      </c>
      <c r="BX110" s="2">
        <v>17</v>
      </c>
      <c r="BY110" s="47">
        <v>11.878315330608112</v>
      </c>
      <c r="BZ110" s="47">
        <v>11.878315330608112</v>
      </c>
      <c r="CB110" s="67"/>
      <c r="CH110" s="47"/>
    </row>
    <row r="111" spans="1:86" s="2" customFormat="1" x14ac:dyDescent="0.2">
      <c r="A111" s="25" t="s">
        <v>58</v>
      </c>
      <c r="B111" s="2" t="s">
        <v>52</v>
      </c>
      <c r="I111" s="15" t="s">
        <v>37</v>
      </c>
      <c r="J111" s="16">
        <v>1</v>
      </c>
      <c r="K111" s="16"/>
      <c r="L111" s="16">
        <v>88</v>
      </c>
      <c r="M111" s="47">
        <v>-1.7353241066845673</v>
      </c>
      <c r="N111" s="47"/>
      <c r="O111" s="60"/>
      <c r="P111" s="60"/>
      <c r="Q111" s="47">
        <v>-0.26071742528424086</v>
      </c>
      <c r="R111" s="47"/>
      <c r="S111" s="60"/>
      <c r="T111" s="60"/>
      <c r="U111" s="14">
        <v>0.98940176754113129</v>
      </c>
      <c r="V111" s="47"/>
      <c r="W111" s="60"/>
      <c r="X111" s="60"/>
      <c r="Y111" s="14">
        <v>-1.2319106046639621</v>
      </c>
      <c r="Z111" s="47"/>
      <c r="AA111" s="60"/>
      <c r="AB111" s="60"/>
      <c r="AC111" s="14">
        <v>-1.2164005192171676</v>
      </c>
      <c r="AD111" s="47"/>
      <c r="AE111" s="60"/>
      <c r="AF111" s="60"/>
      <c r="AG111" s="14">
        <v>-0.69908623466155961</v>
      </c>
      <c r="AH111" s="47"/>
      <c r="AI111" s="60"/>
      <c r="AJ111" s="60"/>
      <c r="AK111" s="14">
        <v>-1.7085070280133476</v>
      </c>
      <c r="AL111" s="47"/>
      <c r="AM111" s="60"/>
      <c r="AN111" s="60"/>
      <c r="AO111" s="14">
        <v>0.33877039352809518</v>
      </c>
      <c r="AP111" s="47"/>
      <c r="AQ111" s="60"/>
      <c r="AR111" s="60"/>
      <c r="AS111" s="65">
        <f t="shared" si="11"/>
        <v>0.68310401985032465</v>
      </c>
      <c r="AT111" s="19"/>
      <c r="AU111" s="60"/>
      <c r="AV111" s="60"/>
      <c r="AW111" s="21"/>
      <c r="AX111" s="19"/>
      <c r="AY111" s="19"/>
      <c r="AZ111" s="14">
        <v>2.8147220421980998</v>
      </c>
      <c r="BX111" s="2">
        <v>17</v>
      </c>
      <c r="BY111" s="47">
        <v>11.878315330608112</v>
      </c>
      <c r="BZ111" s="47">
        <v>11.878315330608112</v>
      </c>
      <c r="CB111" s="67"/>
      <c r="CH111" s="47"/>
    </row>
    <row r="112" spans="1:86" s="2" customFormat="1" x14ac:dyDescent="0.2">
      <c r="A112" s="25" t="s">
        <v>58</v>
      </c>
      <c r="B112" s="2" t="s">
        <v>52</v>
      </c>
      <c r="I112" s="15" t="s">
        <v>37</v>
      </c>
      <c r="J112" s="16">
        <v>1</v>
      </c>
      <c r="K112" s="16"/>
      <c r="L112" s="16">
        <v>88</v>
      </c>
      <c r="M112" s="47">
        <v>-1.4803175014902732</v>
      </c>
      <c r="N112" s="47"/>
      <c r="O112" s="60"/>
      <c r="P112" s="60"/>
      <c r="Q112" s="47">
        <v>0.28491038747897512</v>
      </c>
      <c r="R112" s="47"/>
      <c r="S112" s="60"/>
      <c r="T112" s="60"/>
      <c r="U112" s="14">
        <v>1.2427227840963124</v>
      </c>
      <c r="V112" s="47"/>
      <c r="W112" s="60"/>
      <c r="X112" s="60"/>
      <c r="Y112" s="14">
        <v>-0.68681968795419834</v>
      </c>
      <c r="Z112" s="47"/>
      <c r="AA112" s="60"/>
      <c r="AB112" s="60"/>
      <c r="AC112" s="14">
        <v>6.6281460555206451E-2</v>
      </c>
      <c r="AD112" s="47"/>
      <c r="AE112" s="60"/>
      <c r="AF112" s="60"/>
      <c r="AG112" s="14">
        <v>-0.50705349807368882</v>
      </c>
      <c r="AH112" s="47"/>
      <c r="AI112" s="60"/>
      <c r="AJ112" s="60"/>
      <c r="AK112" s="14">
        <v>-0.8833128173564615</v>
      </c>
      <c r="AL112" s="47"/>
      <c r="AM112" s="60"/>
      <c r="AN112" s="60"/>
      <c r="AO112" s="14">
        <v>0.36510645074369236</v>
      </c>
      <c r="AP112" s="47"/>
      <c r="AQ112" s="60"/>
      <c r="AR112" s="60"/>
      <c r="AS112" s="65">
        <f t="shared" si="11"/>
        <v>0.71073317747520759</v>
      </c>
      <c r="AT112" s="19"/>
      <c r="AU112" s="60"/>
      <c r="AV112" s="60"/>
      <c r="AW112" s="21"/>
      <c r="AX112" s="19"/>
      <c r="AY112" s="19"/>
      <c r="AZ112" s="14">
        <v>2.8147220421980998</v>
      </c>
      <c r="BX112" s="2">
        <v>17</v>
      </c>
      <c r="BY112" s="47">
        <v>11.878315330608112</v>
      </c>
      <c r="BZ112" s="47">
        <v>11.878315330608112</v>
      </c>
      <c r="CH112" s="47"/>
    </row>
    <row r="113" spans="1:86" s="2" customFormat="1" x14ac:dyDescent="0.2">
      <c r="A113" s="25" t="s">
        <v>58</v>
      </c>
      <c r="B113" s="2" t="s">
        <v>52</v>
      </c>
      <c r="D113" s="22"/>
      <c r="E113" s="22"/>
      <c r="F113" s="22"/>
      <c r="G113" s="22"/>
      <c r="H113" s="22"/>
      <c r="I113" s="15" t="s">
        <v>37</v>
      </c>
      <c r="J113" s="16">
        <v>1</v>
      </c>
      <c r="K113" s="16"/>
      <c r="L113" s="16">
        <v>88</v>
      </c>
      <c r="M113" s="47">
        <v>-1.5989847092741389</v>
      </c>
      <c r="N113" s="47"/>
      <c r="O113" s="60"/>
      <c r="P113" s="60"/>
      <c r="Q113" s="47">
        <v>-0.11772056755545744</v>
      </c>
      <c r="R113" s="47"/>
      <c r="S113" s="60"/>
      <c r="T113" s="60"/>
      <c r="U113" s="14">
        <v>1.1304058288106709</v>
      </c>
      <c r="V113" s="47"/>
      <c r="W113" s="60"/>
      <c r="X113" s="60"/>
      <c r="Y113" s="14">
        <v>-1.0892099416702519</v>
      </c>
      <c r="Z113" s="47"/>
      <c r="AA113" s="60"/>
      <c r="AB113" s="60"/>
      <c r="AC113" s="14">
        <v>-1.0200496523375004</v>
      </c>
      <c r="AD113" s="47"/>
      <c r="AE113" s="60"/>
      <c r="AF113" s="60"/>
      <c r="AG113" s="14">
        <v>-0.78832548104498401</v>
      </c>
      <c r="AH113" s="47"/>
      <c r="AI113" s="60"/>
      <c r="AJ113" s="60"/>
      <c r="AK113" s="14">
        <v>-1.4196821926359642</v>
      </c>
      <c r="AL113" s="47"/>
      <c r="AM113" s="60"/>
      <c r="AN113" s="60"/>
      <c r="AO113" s="14">
        <v>0.34654481817706995</v>
      </c>
      <c r="AP113" s="47"/>
      <c r="AQ113" s="60"/>
      <c r="AR113" s="60"/>
      <c r="AS113" s="65">
        <f t="shared" si="11"/>
        <v>0.69126016874956409</v>
      </c>
      <c r="AT113" s="19"/>
      <c r="AU113" s="60"/>
      <c r="AV113" s="60"/>
      <c r="AW113" s="21"/>
      <c r="AX113" s="39"/>
      <c r="AY113" s="40"/>
      <c r="AZ113" s="29">
        <v>2.8147220421981038</v>
      </c>
      <c r="BA113" s="22"/>
      <c r="BB113" s="41"/>
      <c r="BC113" s="42"/>
      <c r="BD113" s="41"/>
      <c r="BG113" s="41"/>
      <c r="BH113" s="41"/>
      <c r="BI113" s="41"/>
      <c r="BJ113" s="41"/>
      <c r="BK113" s="41"/>
      <c r="BL113" s="41"/>
      <c r="BX113" s="2">
        <v>17</v>
      </c>
      <c r="BY113" s="47">
        <v>11.878315330608112</v>
      </c>
      <c r="BZ113" s="47">
        <v>11.878315330608112</v>
      </c>
      <c r="CB113" s="67"/>
      <c r="CH113" s="47"/>
    </row>
    <row r="114" spans="1:86" s="2" customFormat="1" x14ac:dyDescent="0.2">
      <c r="A114" s="25" t="s">
        <v>58</v>
      </c>
      <c r="B114" s="2" t="s">
        <v>52</v>
      </c>
      <c r="C114" s="2" t="s">
        <v>85</v>
      </c>
      <c r="D114" s="46">
        <v>76.7</v>
      </c>
      <c r="E114" s="46">
        <v>7.1</v>
      </c>
      <c r="F114" s="2">
        <v>1254</v>
      </c>
      <c r="G114" s="2" t="s">
        <v>72</v>
      </c>
      <c r="H114" s="2" t="s">
        <v>80</v>
      </c>
      <c r="I114" s="15" t="s">
        <v>37</v>
      </c>
      <c r="J114" s="16">
        <v>1</v>
      </c>
      <c r="K114" s="16">
        <v>9</v>
      </c>
      <c r="L114" s="16">
        <v>88</v>
      </c>
      <c r="M114" s="47">
        <v>-1.5925340890082158</v>
      </c>
      <c r="N114" s="47">
        <f>AVERAGE(M106:M114)</f>
        <v>-1.5583202449906837</v>
      </c>
      <c r="O114" s="47">
        <f>STDEV(M106:M114)</f>
        <v>9.0783048499315525E-2</v>
      </c>
      <c r="P114" s="47">
        <f>O114/SQRT($K114)</f>
        <v>3.0261016166438507E-2</v>
      </c>
      <c r="Q114" s="47">
        <v>-5.0209711260272204E-2</v>
      </c>
      <c r="R114" s="47">
        <f>AVERAGE(Q106:Q114)</f>
        <v>4.2250321980539303E-2</v>
      </c>
      <c r="S114" s="47">
        <f>STDEV(Q106:Q114)</f>
        <v>0.18404391907396853</v>
      </c>
      <c r="T114" s="47">
        <f>S114/SQRT($K114)</f>
        <v>6.1347973024656173E-2</v>
      </c>
      <c r="U114" s="14">
        <v>1.1348037999300626</v>
      </c>
      <c r="V114" s="47">
        <f>AVERAGE(U106:U114)</f>
        <v>1.1126637972254265</v>
      </c>
      <c r="W114" s="47">
        <f>STDEV(U106:U114)</f>
        <v>8.2021291331785678E-2</v>
      </c>
      <c r="X114" s="47">
        <f>W114/SQRT($K114)</f>
        <v>2.7340430443928559E-2</v>
      </c>
      <c r="Y114" s="14">
        <v>-1.0217093648073419</v>
      </c>
      <c r="Z114" s="47">
        <f>AVERAGE(Y106:Y114)</f>
        <v>-0.98439440180131421</v>
      </c>
      <c r="AA114" s="47">
        <f>STDEV(Y106:Y114)</f>
        <v>0.16969154771869344</v>
      </c>
      <c r="AB114" s="47">
        <f>AA114/SQRT($K114)</f>
        <v>5.6563849239564479E-2</v>
      </c>
      <c r="AC114" s="14">
        <v>-0.7326506230201606</v>
      </c>
      <c r="AD114" s="47">
        <f>AVERAGE(AC106:AC114)</f>
        <v>-0.50795350905819658</v>
      </c>
      <c r="AE114" s="47">
        <f>STDEV(AC106:AC114)</f>
        <v>0.47895321167865312</v>
      </c>
      <c r="AF114" s="47">
        <f>AE114/SQRT($K114)</f>
        <v>0.15965107055955105</v>
      </c>
      <c r="AG114" s="14">
        <v>-0.63589678490940027</v>
      </c>
      <c r="AH114" s="47">
        <f>AVERAGE(AG106:AG114)</f>
        <v>-0.59607941843563472</v>
      </c>
      <c r="AI114" s="47">
        <f>STDEV(AG106:AG114)</f>
        <v>0.18263457213756276</v>
      </c>
      <c r="AJ114" s="47">
        <f>AI114/SQRT($K114)</f>
        <v>6.0878190712520923E-2</v>
      </c>
      <c r="AK114" s="14">
        <v>-1.3502630462517904</v>
      </c>
      <c r="AL114" s="47">
        <f>AVERAGE(AK106:AK114)</f>
        <v>-1.2264636545434398</v>
      </c>
      <c r="AM114" s="47">
        <f>STDEV(AK106:AK114)</f>
        <v>0.26650151920937598</v>
      </c>
      <c r="AN114" s="47">
        <f>AM114/SQRT($K114)</f>
        <v>8.8833839736458656E-2</v>
      </c>
      <c r="AO114" s="14">
        <v>0.34301205789425254</v>
      </c>
      <c r="AP114" s="47">
        <f>AVERAGE(AO106:AO114)</f>
        <v>0.3406995919363045</v>
      </c>
      <c r="AQ114" s="47">
        <f>STDEV(AO106:AO114)</f>
        <v>2.1798278716790232E-2</v>
      </c>
      <c r="AR114" s="47">
        <f>AQ114/SQRT($K114)</f>
        <v>7.2660929055967443E-3</v>
      </c>
      <c r="AS114" s="65">
        <f t="shared" si="11"/>
        <v>0.68755394993686036</v>
      </c>
      <c r="AT114" s="17">
        <f>AVERAGE(AS106:AS114)</f>
        <v>0.68512794190037696</v>
      </c>
      <c r="AU114" s="47">
        <f>STDEV(AS106:AS114)</f>
        <v>2.2868574201784647E-2</v>
      </c>
      <c r="AV114" s="47">
        <f>AU114/SQRT($K114)</f>
        <v>7.6228580672615493E-3</v>
      </c>
      <c r="AW114" s="13">
        <f>_xlfn.CONFIDENCE.T(0.05,AU114,K114)</f>
        <v>1.7578342225179577E-2</v>
      </c>
      <c r="AX114" s="44">
        <f>SQRT(($BE$2/(AT114-$BF$2)))-273.15</f>
        <v>17.252817502771734</v>
      </c>
      <c r="AY114" s="45">
        <f>(ABS(AX114-(SQRT($BE$2/(ABS(AT114-AV114)-$BF$2))-273.15)))</f>
        <v>2.1071416865462425</v>
      </c>
      <c r="AZ114" s="14">
        <v>2.8147220421981038</v>
      </c>
      <c r="BA114" s="14">
        <v>0.2251777633758483</v>
      </c>
      <c r="BB114" s="46">
        <v>16.887899824527373</v>
      </c>
      <c r="BC114" s="46">
        <v>17.386981531370001</v>
      </c>
      <c r="BD114" s="46">
        <v>1.35103198596219</v>
      </c>
      <c r="BG114" s="47">
        <v>-0.71715717320843964</v>
      </c>
      <c r="BH114" s="47">
        <v>-1.0084538565575734</v>
      </c>
      <c r="BI114" s="47">
        <v>-0.98439440180131421</v>
      </c>
      <c r="BJ114" s="47">
        <v>-0.14497336010706113</v>
      </c>
      <c r="BK114" s="47">
        <v>0.3377579964905475</v>
      </c>
      <c r="BL114" s="47">
        <v>-0.55102275020114644</v>
      </c>
      <c r="BM114" s="47">
        <v>0.51913189024230633</v>
      </c>
      <c r="BN114" s="14" t="s">
        <v>143</v>
      </c>
      <c r="BO114" s="14">
        <v>2.3769374446838382E-2</v>
      </c>
      <c r="BP114" s="14">
        <v>8.4757808372094099E-3</v>
      </c>
      <c r="BQ114" s="14">
        <v>1.3655422284824215E-2</v>
      </c>
      <c r="BR114" s="14">
        <v>0.57449649402281822</v>
      </c>
      <c r="BS114" s="14">
        <v>5.5249491572650085</v>
      </c>
      <c r="BT114" s="14">
        <v>2.8147220421981038</v>
      </c>
      <c r="BU114" s="14">
        <v>0.2251777633758483</v>
      </c>
      <c r="BV114" s="2">
        <v>28.2</v>
      </c>
      <c r="BW114" s="2" t="s">
        <v>134</v>
      </c>
      <c r="BX114" s="2">
        <v>17</v>
      </c>
      <c r="BY114" s="47">
        <v>11.878315330608112</v>
      </c>
      <c r="BZ114" s="47">
        <v>11.878315330608112</v>
      </c>
      <c r="CA114" s="2" t="s">
        <v>121</v>
      </c>
      <c r="CB114" s="68"/>
      <c r="CC114" s="47"/>
      <c r="CD114" s="14"/>
      <c r="CE114" s="14"/>
      <c r="CF114" s="14"/>
      <c r="CH114" s="47"/>
    </row>
    <row r="115" spans="1:86" s="2" customFormat="1" x14ac:dyDescent="0.2">
      <c r="A115" s="25"/>
      <c r="D115" s="46"/>
      <c r="E115" s="46"/>
      <c r="I115" s="15"/>
      <c r="J115" s="16"/>
      <c r="K115" s="16"/>
      <c r="L115" s="16"/>
      <c r="M115" s="47"/>
      <c r="N115" s="47"/>
      <c r="O115" s="60"/>
      <c r="P115" s="60"/>
      <c r="Q115" s="47"/>
      <c r="R115" s="47"/>
      <c r="S115" s="60"/>
      <c r="T115" s="60"/>
      <c r="U115" s="14"/>
      <c r="V115" s="47"/>
      <c r="W115" s="60"/>
      <c r="X115" s="60"/>
      <c r="Y115" s="14"/>
      <c r="Z115" s="47"/>
      <c r="AA115" s="60"/>
      <c r="AB115" s="60"/>
      <c r="AC115" s="14"/>
      <c r="AD115" s="47"/>
      <c r="AE115" s="60"/>
      <c r="AF115" s="60"/>
      <c r="AG115" s="14"/>
      <c r="AH115" s="47"/>
      <c r="AI115" s="60"/>
      <c r="AJ115" s="60"/>
      <c r="AK115" s="14"/>
      <c r="AL115" s="47"/>
      <c r="AM115" s="60"/>
      <c r="AN115" s="60"/>
      <c r="AO115" s="14"/>
      <c r="AP115" s="47"/>
      <c r="AQ115" s="60"/>
      <c r="AR115" s="60"/>
      <c r="AS115" s="14"/>
      <c r="AU115" s="60"/>
      <c r="AV115" s="60"/>
      <c r="AW115" s="17"/>
      <c r="AX115" s="44"/>
      <c r="AY115" s="45"/>
      <c r="AZ115" s="14"/>
      <c r="BA115" s="14"/>
      <c r="BB115" s="46"/>
      <c r="BC115" s="46"/>
      <c r="BD115" s="46"/>
      <c r="BG115" s="47"/>
      <c r="BH115" s="47"/>
      <c r="BI115" s="47"/>
      <c r="BJ115" s="47"/>
      <c r="BK115" s="47"/>
      <c r="BL115" s="47"/>
      <c r="BM115" s="47"/>
      <c r="BN115" s="14"/>
      <c r="BO115" s="14"/>
      <c r="BP115" s="14"/>
      <c r="BQ115" s="14"/>
      <c r="BR115" s="14"/>
      <c r="BS115" s="14"/>
      <c r="BT115" s="14"/>
      <c r="BU115" s="14"/>
      <c r="BY115" s="47"/>
      <c r="BZ115" s="47"/>
      <c r="CB115" s="68"/>
      <c r="CC115" s="47"/>
      <c r="CD115" s="14"/>
      <c r="CE115" s="14"/>
      <c r="CF115" s="14"/>
      <c r="CH115" s="47"/>
    </row>
    <row r="116" spans="1:86" s="2" customFormat="1" x14ac:dyDescent="0.2">
      <c r="A116" s="25" t="s">
        <v>57</v>
      </c>
      <c r="B116" s="2" t="s">
        <v>53</v>
      </c>
      <c r="I116" s="15" t="s">
        <v>31</v>
      </c>
      <c r="J116" s="16">
        <v>1</v>
      </c>
      <c r="K116" s="16"/>
      <c r="L116" s="16">
        <v>66</v>
      </c>
      <c r="M116" s="47">
        <v>-0.78052596652172024</v>
      </c>
      <c r="N116" s="47"/>
      <c r="O116" s="60"/>
      <c r="P116" s="60"/>
      <c r="Q116" s="47">
        <v>0.96776867561909619</v>
      </c>
      <c r="R116" s="47"/>
      <c r="S116" s="60"/>
      <c r="T116" s="60"/>
      <c r="U116" s="14">
        <v>1.9683692534031287</v>
      </c>
      <c r="V116" s="47"/>
      <c r="W116" s="60"/>
      <c r="X116" s="60"/>
      <c r="Y116" s="14">
        <v>-5.4848252600976366E-3</v>
      </c>
      <c r="Z116" s="47"/>
      <c r="AA116" s="60"/>
      <c r="AB116" s="60"/>
      <c r="AC116" s="14">
        <v>1.6283559637258194</v>
      </c>
      <c r="AD116" s="47"/>
      <c r="AE116" s="60"/>
      <c r="AF116" s="60"/>
      <c r="AG116" s="14">
        <v>-0.31032462499186453</v>
      </c>
      <c r="AH116" s="47"/>
      <c r="AI116" s="60"/>
      <c r="AJ116" s="60"/>
      <c r="AK116" s="14">
        <v>0.50771378334893424</v>
      </c>
      <c r="AL116" s="47"/>
      <c r="AM116" s="60"/>
      <c r="AN116" s="60"/>
      <c r="AO116" s="14">
        <v>0.36268992296814573</v>
      </c>
      <c r="AP116" s="47"/>
      <c r="AQ116" s="60"/>
      <c r="AR116" s="60"/>
      <c r="AS116" s="65">
        <f t="shared" ref="AS116:AS126" si="12">AO116*1.0958+0.3331</f>
        <v>0.73053561758849406</v>
      </c>
      <c r="AT116" s="17"/>
      <c r="AU116" s="60"/>
      <c r="AV116" s="60"/>
      <c r="AW116" s="21"/>
      <c r="AX116" s="19"/>
      <c r="AY116" s="19"/>
      <c r="AZ116" s="14">
        <v>2.4012597931313699</v>
      </c>
      <c r="BX116" s="2">
        <v>16.3</v>
      </c>
      <c r="BY116" s="47">
        <v>11.93583735464127</v>
      </c>
      <c r="BZ116" s="47">
        <v>11.93583735464127</v>
      </c>
      <c r="CB116" s="67"/>
      <c r="CH116" s="47"/>
    </row>
    <row r="117" spans="1:86" s="2" customFormat="1" x14ac:dyDescent="0.2">
      <c r="A117" s="25" t="s">
        <v>57</v>
      </c>
      <c r="B117" s="2" t="s">
        <v>53</v>
      </c>
      <c r="I117" s="15" t="s">
        <v>31</v>
      </c>
      <c r="J117" s="16">
        <v>1</v>
      </c>
      <c r="K117" s="16"/>
      <c r="L117" s="16">
        <v>66</v>
      </c>
      <c r="M117" s="47">
        <v>-0.98052730531995413</v>
      </c>
      <c r="N117" s="47"/>
      <c r="O117" s="47"/>
      <c r="P117" s="47"/>
      <c r="Q117" s="47">
        <v>0.84023066173883942</v>
      </c>
      <c r="R117" s="47"/>
      <c r="S117" s="47"/>
      <c r="T117" s="47"/>
      <c r="U117" s="14">
        <v>1.7584477681654263</v>
      </c>
      <c r="V117" s="47"/>
      <c r="W117" s="47"/>
      <c r="X117" s="47"/>
      <c r="Y117" s="2">
        <v>-0.13258328486308812</v>
      </c>
      <c r="Z117" s="47"/>
      <c r="AA117" s="47"/>
      <c r="AB117" s="47"/>
      <c r="AC117" s="2">
        <v>1.7348821832160466</v>
      </c>
      <c r="AD117" s="47"/>
      <c r="AE117" s="47"/>
      <c r="AF117" s="47"/>
      <c r="AG117" s="14">
        <v>5.0547911376791488E-2</v>
      </c>
      <c r="AH117" s="47"/>
      <c r="AI117" s="47"/>
      <c r="AJ117" s="47"/>
      <c r="AK117" s="2">
        <v>9.4507085419734405E-2</v>
      </c>
      <c r="AL117" s="47"/>
      <c r="AM117" s="47"/>
      <c r="AN117" s="47"/>
      <c r="AO117" s="14">
        <v>0.28138606403990685</v>
      </c>
      <c r="AP117" s="47"/>
      <c r="AQ117" s="47"/>
      <c r="AR117" s="47"/>
      <c r="AS117" s="65">
        <f t="shared" si="12"/>
        <v>0.64144284897492998</v>
      </c>
      <c r="AT117" s="19"/>
      <c r="AU117" s="47"/>
      <c r="AV117" s="47"/>
      <c r="AW117" s="21"/>
      <c r="AX117" s="19"/>
      <c r="AY117" s="19"/>
      <c r="AZ117" s="14"/>
      <c r="BX117" s="2">
        <v>16.3</v>
      </c>
      <c r="BY117" s="47">
        <v>11.93583735464127</v>
      </c>
      <c r="BZ117" s="47">
        <v>11.93583735464127</v>
      </c>
      <c r="CB117" s="67"/>
      <c r="CH117" s="47"/>
    </row>
    <row r="118" spans="1:86" s="2" customFormat="1" x14ac:dyDescent="0.2">
      <c r="A118" s="25" t="s">
        <v>57</v>
      </c>
      <c r="B118" s="2" t="s">
        <v>53</v>
      </c>
      <c r="I118" s="15" t="s">
        <v>31</v>
      </c>
      <c r="J118" s="16">
        <v>1</v>
      </c>
      <c r="K118" s="16"/>
      <c r="L118" s="16">
        <v>66</v>
      </c>
      <c r="M118" s="47">
        <v>-0.95720711595877472</v>
      </c>
      <c r="N118" s="47"/>
      <c r="O118" s="47"/>
      <c r="P118" s="47"/>
      <c r="Q118" s="47">
        <v>0.84629233364142242</v>
      </c>
      <c r="R118" s="47"/>
      <c r="S118" s="47"/>
      <c r="T118" s="47"/>
      <c r="U118" s="14">
        <v>1.783254329404375</v>
      </c>
      <c r="V118" s="47"/>
      <c r="W118" s="47"/>
      <c r="X118" s="47"/>
      <c r="Y118" s="2">
        <v>-0.12657340662778438</v>
      </c>
      <c r="Z118" s="47"/>
      <c r="AA118" s="47"/>
      <c r="AB118" s="47"/>
      <c r="AC118" s="2">
        <v>1.8418730503128589</v>
      </c>
      <c r="AD118" s="47"/>
      <c r="AE118" s="47"/>
      <c r="AF118" s="47"/>
      <c r="AG118" s="14">
        <v>0.14532875059837524</v>
      </c>
      <c r="AH118" s="47"/>
      <c r="AI118" s="47"/>
      <c r="AJ118" s="47"/>
      <c r="AK118" s="2">
        <v>0.1386282600120553</v>
      </c>
      <c r="AL118" s="47"/>
      <c r="AM118" s="47"/>
      <c r="AN118" s="47"/>
      <c r="AO118" s="14">
        <v>0.29547636954402323</v>
      </c>
      <c r="AP118" s="47"/>
      <c r="AQ118" s="47"/>
      <c r="AR118" s="47"/>
      <c r="AS118" s="65">
        <f t="shared" si="12"/>
        <v>0.65688300574634062</v>
      </c>
      <c r="AT118" s="19"/>
      <c r="AU118" s="47"/>
      <c r="AV118" s="47"/>
      <c r="AW118" s="21"/>
      <c r="AX118" s="19"/>
      <c r="AY118" s="19"/>
      <c r="AZ118" s="14"/>
      <c r="BX118" s="2">
        <v>16.3</v>
      </c>
      <c r="BY118" s="47">
        <v>11.93583735464127</v>
      </c>
      <c r="BZ118" s="47">
        <v>11.93583735464127</v>
      </c>
      <c r="CB118" s="67"/>
      <c r="CH118" s="47"/>
    </row>
    <row r="119" spans="1:86" s="2" customFormat="1" x14ac:dyDescent="0.2">
      <c r="A119" s="25" t="s">
        <v>57</v>
      </c>
      <c r="B119" s="2" t="s">
        <v>53</v>
      </c>
      <c r="I119" s="15" t="s">
        <v>31</v>
      </c>
      <c r="J119" s="16">
        <v>1</v>
      </c>
      <c r="K119" s="16"/>
      <c r="L119" s="16">
        <v>66</v>
      </c>
      <c r="M119" s="47">
        <v>-0.88337490391017692</v>
      </c>
      <c r="N119" s="47"/>
      <c r="O119" s="60"/>
      <c r="P119" s="60"/>
      <c r="Q119" s="47">
        <v>0.88604282033887494</v>
      </c>
      <c r="R119" s="47"/>
      <c r="S119" s="60"/>
      <c r="T119" s="60"/>
      <c r="U119" s="14">
        <v>1.9683692534031287</v>
      </c>
      <c r="V119" s="47"/>
      <c r="W119" s="60"/>
      <c r="X119" s="60"/>
      <c r="Y119" s="14">
        <v>-5.4848252600976366E-3</v>
      </c>
      <c r="Z119" s="47"/>
      <c r="AA119" s="60"/>
      <c r="AB119" s="60"/>
      <c r="AC119" s="14">
        <v>1.6283559637258194</v>
      </c>
      <c r="AD119" s="47"/>
      <c r="AE119" s="60"/>
      <c r="AF119" s="60"/>
      <c r="AG119" s="14">
        <v>-0.31032462499186453</v>
      </c>
      <c r="AH119" s="47"/>
      <c r="AI119" s="60"/>
      <c r="AJ119" s="60"/>
      <c r="AK119" s="14">
        <v>0.50771378334893424</v>
      </c>
      <c r="AL119" s="47"/>
      <c r="AM119" s="60"/>
      <c r="AN119" s="60"/>
      <c r="AO119" s="14">
        <v>0.36268992296814573</v>
      </c>
      <c r="AP119" s="47"/>
      <c r="AQ119" s="60"/>
      <c r="AR119" s="60"/>
      <c r="AS119" s="65">
        <f t="shared" si="12"/>
        <v>0.73053561758849406</v>
      </c>
      <c r="AT119" s="19"/>
      <c r="AU119" s="60"/>
      <c r="AV119" s="60"/>
      <c r="AW119" s="21"/>
      <c r="AX119" s="19"/>
      <c r="AY119" s="19"/>
      <c r="AZ119" s="14">
        <v>2.4012597931313699</v>
      </c>
      <c r="BX119" s="2">
        <v>16.3</v>
      </c>
      <c r="BY119" s="47">
        <v>11.93583735464127</v>
      </c>
      <c r="BZ119" s="47">
        <v>11.93583735464127</v>
      </c>
      <c r="CB119" s="67"/>
      <c r="CH119" s="47"/>
    </row>
    <row r="120" spans="1:86" s="2" customFormat="1" x14ac:dyDescent="0.2">
      <c r="A120" s="25" t="s">
        <v>57</v>
      </c>
      <c r="B120" s="2" t="s">
        <v>53</v>
      </c>
      <c r="I120" s="15" t="s">
        <v>31</v>
      </c>
      <c r="J120" s="16">
        <v>1</v>
      </c>
      <c r="K120" s="16"/>
      <c r="L120" s="16">
        <v>66</v>
      </c>
      <c r="M120" s="47">
        <v>-0.93721483424218444</v>
      </c>
      <c r="N120" s="47"/>
      <c r="O120" s="60"/>
      <c r="P120" s="60"/>
      <c r="Q120" s="47">
        <v>0.89580319713381407</v>
      </c>
      <c r="R120" s="47"/>
      <c r="S120" s="60"/>
      <c r="T120" s="60"/>
      <c r="U120" s="14">
        <v>1.8028624417867638</v>
      </c>
      <c r="V120" s="47"/>
      <c r="W120" s="60"/>
      <c r="X120" s="60"/>
      <c r="Y120" s="14">
        <v>-7.7104221295670072E-2</v>
      </c>
      <c r="Z120" s="47"/>
      <c r="AA120" s="60"/>
      <c r="AB120" s="60"/>
      <c r="AC120" s="14">
        <v>1.4717562615237378</v>
      </c>
      <c r="AD120" s="47"/>
      <c r="AE120" s="60"/>
      <c r="AF120" s="60"/>
      <c r="AG120" s="14">
        <v>-0.32316145923025341</v>
      </c>
      <c r="AH120" s="47"/>
      <c r="AI120" s="60"/>
      <c r="AJ120" s="60"/>
      <c r="AK120" s="14">
        <v>0.25088641334536366</v>
      </c>
      <c r="AL120" s="47"/>
      <c r="AM120" s="60"/>
      <c r="AN120" s="60"/>
      <c r="AO120" s="14">
        <v>0.33842711158429961</v>
      </c>
      <c r="AP120" s="47"/>
      <c r="AQ120" s="60"/>
      <c r="AR120" s="60"/>
      <c r="AS120" s="65">
        <f t="shared" si="12"/>
        <v>0.7039484288740756</v>
      </c>
      <c r="AT120" s="19"/>
      <c r="AU120" s="60"/>
      <c r="AV120" s="60"/>
      <c r="AW120" s="21"/>
      <c r="AX120" s="19"/>
      <c r="AY120" s="19"/>
      <c r="AZ120" s="14">
        <v>2.4012597931313699</v>
      </c>
      <c r="BX120" s="2">
        <v>16.3</v>
      </c>
      <c r="BY120" s="47">
        <v>11.93583735464127</v>
      </c>
      <c r="BZ120" s="47">
        <v>11.93583735464127</v>
      </c>
      <c r="CB120" s="67"/>
      <c r="CH120" s="47"/>
    </row>
    <row r="121" spans="1:86" s="2" customFormat="1" x14ac:dyDescent="0.2">
      <c r="A121" s="25" t="s">
        <v>57</v>
      </c>
      <c r="B121" s="2" t="s">
        <v>53</v>
      </c>
      <c r="I121" s="15" t="s">
        <v>31</v>
      </c>
      <c r="J121" s="16">
        <v>1</v>
      </c>
      <c r="K121" s="16"/>
      <c r="L121" s="16">
        <v>66</v>
      </c>
      <c r="M121" s="47">
        <v>-0.93583912583649542</v>
      </c>
      <c r="N121" s="47"/>
      <c r="O121" s="60"/>
      <c r="P121" s="60"/>
      <c r="Q121" s="47">
        <v>0.86620293054763342</v>
      </c>
      <c r="R121" s="47"/>
      <c r="S121" s="60"/>
      <c r="T121" s="60"/>
      <c r="U121" s="14">
        <v>1.8054469861734059</v>
      </c>
      <c r="V121" s="47"/>
      <c r="W121" s="60"/>
      <c r="X121" s="60"/>
      <c r="Y121" s="14">
        <v>-0.10670938501220917</v>
      </c>
      <c r="Z121" s="47"/>
      <c r="AA121" s="60"/>
      <c r="AB121" s="60"/>
      <c r="AC121" s="14">
        <v>1.6913269154608945</v>
      </c>
      <c r="AD121" s="47"/>
      <c r="AE121" s="60"/>
      <c r="AF121" s="60"/>
      <c r="AG121" s="14">
        <v>-4.4790313425857597E-2</v>
      </c>
      <c r="AH121" s="47"/>
      <c r="AI121" s="60"/>
      <c r="AJ121" s="60"/>
      <c r="AK121" s="14">
        <v>0.22195341763832366</v>
      </c>
      <c r="AL121" s="47"/>
      <c r="AM121" s="60"/>
      <c r="AN121" s="60"/>
      <c r="AO121" s="14">
        <v>0.33715888450572273</v>
      </c>
      <c r="AP121" s="47"/>
      <c r="AQ121" s="60"/>
      <c r="AR121" s="60"/>
      <c r="AS121" s="65">
        <f t="shared" si="12"/>
        <v>0.70255870564137102</v>
      </c>
      <c r="AT121" s="19"/>
      <c r="AU121" s="60"/>
      <c r="AV121" s="60"/>
      <c r="AW121" s="21"/>
      <c r="AX121" s="19"/>
      <c r="AY121" s="19"/>
      <c r="AZ121" s="14">
        <v>2.4012597931313699</v>
      </c>
      <c r="BX121" s="2">
        <v>16.3</v>
      </c>
      <c r="BY121" s="47">
        <v>11.93583735464127</v>
      </c>
      <c r="BZ121" s="47">
        <v>11.93583735464127</v>
      </c>
      <c r="CB121" s="67"/>
      <c r="CH121" s="47"/>
    </row>
    <row r="122" spans="1:86" s="2" customFormat="1" x14ac:dyDescent="0.2">
      <c r="A122" s="25" t="s">
        <v>57</v>
      </c>
      <c r="B122" s="2" t="s">
        <v>53</v>
      </c>
      <c r="I122" s="15" t="s">
        <v>32</v>
      </c>
      <c r="J122" s="16">
        <v>1</v>
      </c>
      <c r="K122" s="16"/>
      <c r="L122" s="16">
        <v>67</v>
      </c>
      <c r="M122" s="47">
        <v>-0.88330512624913771</v>
      </c>
      <c r="N122" s="47"/>
      <c r="O122" s="60"/>
      <c r="P122" s="60"/>
      <c r="Q122" s="47">
        <v>0.98666879902926707</v>
      </c>
      <c r="R122" s="47"/>
      <c r="S122" s="60"/>
      <c r="T122" s="60"/>
      <c r="U122" s="14">
        <v>1.8573320638371631</v>
      </c>
      <c r="V122" s="47"/>
      <c r="W122" s="60"/>
      <c r="X122" s="60"/>
      <c r="Y122" s="14">
        <v>1.3646372883371782E-2</v>
      </c>
      <c r="Z122" s="47"/>
      <c r="AA122" s="60"/>
      <c r="AB122" s="60"/>
      <c r="AC122" s="14">
        <v>1.4448472934159573</v>
      </c>
      <c r="AD122" s="47"/>
      <c r="AE122" s="60"/>
      <c r="AF122" s="60"/>
      <c r="AG122" s="14">
        <v>-0.5314273219822474</v>
      </c>
      <c r="AH122" s="47"/>
      <c r="AI122" s="60"/>
      <c r="AJ122" s="60"/>
      <c r="AK122" s="14">
        <v>0.38641010883908034</v>
      </c>
      <c r="AL122" s="47"/>
      <c r="AM122" s="60"/>
      <c r="AN122" s="60"/>
      <c r="AO122" s="14">
        <v>0.32899453890036789</v>
      </c>
      <c r="AP122" s="47"/>
      <c r="AQ122" s="60"/>
      <c r="AR122" s="60"/>
      <c r="AS122" s="65">
        <f t="shared" si="12"/>
        <v>0.69361221572702325</v>
      </c>
      <c r="AT122" s="19"/>
      <c r="AU122" s="60"/>
      <c r="AV122" s="60"/>
      <c r="AW122" s="21"/>
      <c r="AX122" s="19"/>
      <c r="AY122" s="19"/>
      <c r="AZ122" s="14">
        <v>2.4012597931313699</v>
      </c>
      <c r="BX122" s="2">
        <v>16.3</v>
      </c>
      <c r="BY122" s="47">
        <v>11.93583735464127</v>
      </c>
      <c r="BZ122" s="47">
        <v>11.93583735464127</v>
      </c>
      <c r="CB122" s="67"/>
      <c r="CH122" s="47"/>
    </row>
    <row r="123" spans="1:86" s="2" customFormat="1" x14ac:dyDescent="0.2">
      <c r="A123" s="25" t="s">
        <v>57</v>
      </c>
      <c r="B123" s="2" t="s">
        <v>53</v>
      </c>
      <c r="I123" s="15" t="s">
        <v>32</v>
      </c>
      <c r="J123" s="16">
        <v>1</v>
      </c>
      <c r="K123" s="16"/>
      <c r="L123" s="16">
        <v>67</v>
      </c>
      <c r="M123" s="47">
        <v>-0.95561400018562936</v>
      </c>
      <c r="N123" s="47"/>
      <c r="O123" s="60"/>
      <c r="P123" s="60"/>
      <c r="Q123" s="47">
        <v>0.91629353714828687</v>
      </c>
      <c r="R123" s="47"/>
      <c r="S123" s="60"/>
      <c r="T123" s="60"/>
      <c r="U123" s="14">
        <v>1.7823447383178541</v>
      </c>
      <c r="V123" s="47"/>
      <c r="W123" s="60"/>
      <c r="X123" s="60"/>
      <c r="Y123" s="14">
        <v>-5.6571463414186951E-2</v>
      </c>
      <c r="Z123" s="47"/>
      <c r="AA123" s="60"/>
      <c r="AB123" s="60"/>
      <c r="AC123" s="14">
        <v>1.4703512940867913</v>
      </c>
      <c r="AD123" s="47"/>
      <c r="AE123" s="60"/>
      <c r="AF123" s="60"/>
      <c r="AG123" s="14">
        <v>-0.36555734469351231</v>
      </c>
      <c r="AH123" s="47"/>
      <c r="AI123" s="60"/>
      <c r="AJ123" s="60"/>
      <c r="AK123" s="14">
        <v>0.27412591978231982</v>
      </c>
      <c r="AL123" s="47"/>
      <c r="AM123" s="60"/>
      <c r="AN123" s="60"/>
      <c r="AO123" s="14">
        <v>0.36053658667456467</v>
      </c>
      <c r="AP123" s="47"/>
      <c r="AQ123" s="60"/>
      <c r="AR123" s="60"/>
      <c r="AS123" s="65">
        <f t="shared" si="12"/>
        <v>0.72817599167798797</v>
      </c>
      <c r="AT123" s="19"/>
      <c r="AU123" s="60"/>
      <c r="AV123" s="60"/>
      <c r="AW123" s="21"/>
      <c r="AX123" s="19"/>
      <c r="AY123" s="19"/>
      <c r="AZ123" s="14">
        <v>2.4012597931313699</v>
      </c>
      <c r="BX123" s="2">
        <v>16.3</v>
      </c>
      <c r="BY123" s="47">
        <v>11.93583735464127</v>
      </c>
      <c r="BZ123" s="47">
        <v>11.93583735464127</v>
      </c>
      <c r="CB123" s="67"/>
      <c r="CH123" s="47"/>
    </row>
    <row r="124" spans="1:86" s="2" customFormat="1" x14ac:dyDescent="0.2">
      <c r="A124" s="25" t="s">
        <v>57</v>
      </c>
      <c r="B124" s="2" t="s">
        <v>53</v>
      </c>
      <c r="D124" s="22"/>
      <c r="E124" s="22"/>
      <c r="F124" s="22"/>
      <c r="G124" s="22"/>
      <c r="H124" s="22"/>
      <c r="I124" s="15" t="s">
        <v>32</v>
      </c>
      <c r="J124" s="16">
        <v>1</v>
      </c>
      <c r="K124" s="16"/>
      <c r="L124" s="16">
        <v>67</v>
      </c>
      <c r="M124" s="47">
        <v>-0.959955615450928</v>
      </c>
      <c r="N124" s="47"/>
      <c r="O124" s="60"/>
      <c r="P124" s="60"/>
      <c r="Q124" s="47">
        <v>0.84776755918134705</v>
      </c>
      <c r="R124" s="47"/>
      <c r="S124" s="60"/>
      <c r="T124" s="60"/>
      <c r="U124" s="14">
        <v>1.7802487011837684</v>
      </c>
      <c r="V124" s="47"/>
      <c r="W124" s="60"/>
      <c r="X124" s="60"/>
      <c r="Y124" s="14">
        <v>-0.12509194211384056</v>
      </c>
      <c r="Z124" s="47"/>
      <c r="AA124" s="60"/>
      <c r="AB124" s="60"/>
      <c r="AC124" s="14">
        <v>1.8913198549407872</v>
      </c>
      <c r="AD124" s="47"/>
      <c r="AE124" s="60"/>
      <c r="AF124" s="60"/>
      <c r="AG124" s="14">
        <v>0.19161690412790311</v>
      </c>
      <c r="AH124" s="47"/>
      <c r="AI124" s="60"/>
      <c r="AJ124" s="60"/>
      <c r="AK124" s="14">
        <v>0.234697158681893</v>
      </c>
      <c r="AL124" s="47"/>
      <c r="AM124" s="60"/>
      <c r="AN124" s="60"/>
      <c r="AO124" s="14">
        <v>0.39293767487072473</v>
      </c>
      <c r="AP124" s="47"/>
      <c r="AQ124" s="60"/>
      <c r="AR124" s="60"/>
      <c r="AS124" s="65">
        <f t="shared" si="12"/>
        <v>0.76368110412334023</v>
      </c>
      <c r="AT124" s="19"/>
      <c r="AU124" s="60"/>
      <c r="AV124" s="60"/>
      <c r="AW124" s="21"/>
      <c r="AX124" s="39"/>
      <c r="AY124" s="40"/>
      <c r="AZ124" s="29">
        <v>2.4012597931313699</v>
      </c>
      <c r="BA124" s="22"/>
      <c r="BB124" s="41"/>
      <c r="BC124" s="42"/>
      <c r="BD124" s="41"/>
      <c r="BG124" s="41"/>
      <c r="BH124" s="41"/>
      <c r="BI124" s="41"/>
      <c r="BJ124" s="41"/>
      <c r="BK124" s="41"/>
      <c r="BL124" s="41"/>
      <c r="BX124" s="2">
        <v>16.3</v>
      </c>
      <c r="BY124" s="47">
        <v>11.93583735464127</v>
      </c>
      <c r="BZ124" s="47">
        <v>11.93583735464127</v>
      </c>
      <c r="CB124" s="67"/>
      <c r="CH124" s="47"/>
    </row>
    <row r="125" spans="1:86" s="2" customFormat="1" x14ac:dyDescent="0.2">
      <c r="A125" s="25" t="s">
        <v>57</v>
      </c>
      <c r="B125" s="2" t="s">
        <v>53</v>
      </c>
      <c r="I125" s="15" t="s">
        <v>32</v>
      </c>
      <c r="J125" s="16">
        <v>1</v>
      </c>
      <c r="K125" s="16"/>
      <c r="L125" s="16">
        <v>67</v>
      </c>
      <c r="M125" s="47">
        <v>-0.90533003792179412</v>
      </c>
      <c r="N125" s="47"/>
      <c r="O125" s="60"/>
      <c r="P125" s="60"/>
      <c r="Q125" s="47">
        <v>0.95910857291316809</v>
      </c>
      <c r="R125" s="47"/>
      <c r="S125" s="60"/>
      <c r="T125" s="60"/>
      <c r="U125" s="14">
        <v>1.8347205065279968</v>
      </c>
      <c r="V125" s="47"/>
      <c r="W125" s="60"/>
      <c r="X125" s="60"/>
      <c r="Y125" s="14">
        <v>-1.3866278709031121E-2</v>
      </c>
      <c r="Z125" s="47"/>
      <c r="AA125" s="60"/>
      <c r="AB125" s="60"/>
      <c r="AC125" s="14">
        <v>1.5858725964391918</v>
      </c>
      <c r="AD125" s="47"/>
      <c r="AE125" s="60"/>
      <c r="AF125" s="60"/>
      <c r="AG125" s="14">
        <v>-0.33571015061135967</v>
      </c>
      <c r="AH125" s="47"/>
      <c r="AI125" s="60"/>
      <c r="AJ125" s="60"/>
      <c r="AK125" s="14">
        <v>0.32304177414191337</v>
      </c>
      <c r="AL125" s="47"/>
      <c r="AM125" s="60"/>
      <c r="AN125" s="60"/>
      <c r="AO125" s="14">
        <v>0.31545267283372702</v>
      </c>
      <c r="AP125" s="47"/>
      <c r="AQ125" s="60"/>
      <c r="AR125" s="60"/>
      <c r="AS125" s="65">
        <f t="shared" si="12"/>
        <v>0.67877303889119811</v>
      </c>
      <c r="AT125" s="19"/>
      <c r="AU125" s="60"/>
      <c r="AV125" s="60"/>
      <c r="AW125" s="21"/>
      <c r="AX125" s="19"/>
      <c r="AY125" s="19"/>
      <c r="AZ125" s="14">
        <v>2.4012597931313655</v>
      </c>
      <c r="BX125" s="2">
        <v>16.3</v>
      </c>
      <c r="BY125" s="47">
        <v>11.93583735464127</v>
      </c>
      <c r="BZ125" s="47">
        <v>11.93583735464127</v>
      </c>
      <c r="CB125" s="67"/>
      <c r="CH125" s="47"/>
    </row>
    <row r="126" spans="1:86" s="2" customFormat="1" x14ac:dyDescent="0.2">
      <c r="A126" s="25" t="s">
        <v>57</v>
      </c>
      <c r="B126" s="2" t="s">
        <v>53</v>
      </c>
      <c r="C126" s="2" t="s">
        <v>83</v>
      </c>
      <c r="D126" s="46">
        <v>-20.399999999999999</v>
      </c>
      <c r="E126" s="46">
        <v>20</v>
      </c>
      <c r="F126" s="2">
        <v>3400</v>
      </c>
      <c r="G126" s="2" t="s">
        <v>72</v>
      </c>
      <c r="H126" s="2" t="s">
        <v>80</v>
      </c>
      <c r="I126" s="15" t="s">
        <v>32</v>
      </c>
      <c r="J126" s="16">
        <v>1</v>
      </c>
      <c r="K126" s="16">
        <v>11</v>
      </c>
      <c r="L126" s="16">
        <v>67</v>
      </c>
      <c r="M126" s="47">
        <v>-0.81266553069997127</v>
      </c>
      <c r="N126" s="47">
        <f>AVERAGE(M116:M126)</f>
        <v>-0.90832359657243344</v>
      </c>
      <c r="O126" s="47">
        <f>STDEV(M116:M126)</f>
        <v>6.3903874660257279E-2</v>
      </c>
      <c r="P126" s="47">
        <f>O126/SQRT($K126)</f>
        <v>1.926774317254305E-2</v>
      </c>
      <c r="Q126" s="47">
        <v>1.0424912353729803</v>
      </c>
      <c r="R126" s="47">
        <f>AVERAGE(Q116:Q126)</f>
        <v>0.91406093842406622</v>
      </c>
      <c r="S126" s="47">
        <f>STDEV(Q116:Q126)</f>
        <v>6.673237007462611E-2</v>
      </c>
      <c r="T126" s="47">
        <f>S126/SQRT($K126)</f>
        <v>2.0120566628061436E-2</v>
      </c>
      <c r="U126" s="14">
        <v>1.9310721060909679</v>
      </c>
      <c r="V126" s="47">
        <f>AVERAGE(U116:U126)</f>
        <v>1.8429516498449074</v>
      </c>
      <c r="W126" s="47">
        <f>STDEV(U116:U126)</f>
        <v>7.7988583384140789E-2</v>
      </c>
      <c r="X126" s="47">
        <f>W126/SQRT($K126)</f>
        <v>2.3514442637867325E-2</v>
      </c>
      <c r="Y126" s="14">
        <v>6.9314223092263205E-2</v>
      </c>
      <c r="Z126" s="47">
        <f>AVERAGE(Y116:Y126)</f>
        <v>-5.1500821507306421E-2</v>
      </c>
      <c r="AA126" s="47">
        <f>STDEV(Y116:Y126)</f>
        <v>6.7710322313838014E-2</v>
      </c>
      <c r="AB126" s="47">
        <f>AA126/SQRT($K126)</f>
        <v>2.0415430322639049E-2</v>
      </c>
      <c r="AC126" s="14">
        <v>1.7550942838461536</v>
      </c>
      <c r="AD126" s="47">
        <f>AVERAGE(AC116:AC126)</f>
        <v>1.6494577873358238</v>
      </c>
      <c r="AE126" s="47">
        <f>STDEV(AC116:AC126)</f>
        <v>0.15039494230586298</v>
      </c>
      <c r="AF126" s="47">
        <f>AE126/SQRT($K126)</f>
        <v>4.5345781272335933E-2</v>
      </c>
      <c r="AG126" s="14">
        <v>-0.33328196402003518</v>
      </c>
      <c r="AH126" s="47">
        <f>AVERAGE(AG116:AG126)</f>
        <v>-0.19700765798581135</v>
      </c>
      <c r="AI126" s="47">
        <f>STDEV(AG116:AG126)</f>
        <v>0.23923377163800441</v>
      </c>
      <c r="AJ126" s="47">
        <f>AI126/SQRT($K126)</f>
        <v>7.2131696154984368E-2</v>
      </c>
      <c r="AK126" s="14">
        <v>0.57288888704723484</v>
      </c>
      <c r="AL126" s="47">
        <f>AVERAGE(AK116:AK126)</f>
        <v>0.31932423560052609</v>
      </c>
      <c r="AM126" s="47">
        <f>STDEV(AK116:AK126)</f>
        <v>0.15695663049438538</v>
      </c>
      <c r="AN126" s="47">
        <f>AM126/SQRT($K126)</f>
        <v>4.732420470075735E-2</v>
      </c>
      <c r="AO126" s="14">
        <v>0.38763487790022255</v>
      </c>
      <c r="AP126" s="47">
        <f>AVERAGE(AO116:AO126)</f>
        <v>0.3421258751627137</v>
      </c>
      <c r="AQ126" s="47">
        <f>STDEV(AO116:AO126)</f>
        <v>3.553219291685554E-2</v>
      </c>
      <c r="AR126" s="47">
        <f>AQ126/SQRT($K126)</f>
        <v>1.0713359262157603E-2</v>
      </c>
      <c r="AS126" s="65">
        <f t="shared" si="12"/>
        <v>0.75787029920306392</v>
      </c>
      <c r="AT126" s="17">
        <f>AVERAGE(AS116:AS126)</f>
        <v>0.70800153400330168</v>
      </c>
      <c r="AU126" s="47">
        <f>STDEV(AS116:AS126)</f>
        <v>3.8936176998290294E-2</v>
      </c>
      <c r="AV126" s="47">
        <f>AU126/SQRT($K126)</f>
        <v>1.17396990794723E-2</v>
      </c>
      <c r="AW126" s="13">
        <f>_xlfn.CONFIDENCE.T(0.05,AU126,K126)</f>
        <v>2.6157679629599733E-2</v>
      </c>
      <c r="AX126" s="44">
        <f>SQRT(($BE$2/(AT126-$BF$2)))-273.15</f>
        <v>11.193239893355894</v>
      </c>
      <c r="AY126" s="45">
        <f>(ABS(AX126-(SQRT($BE$2/(ABS(AT126-AV126)-$BF$2))-273.15)))</f>
        <v>3.0621322165088714</v>
      </c>
      <c r="AZ126" s="14">
        <v>2.4012597931313655</v>
      </c>
      <c r="BA126" s="14">
        <v>0.19210078345050924</v>
      </c>
      <c r="BB126" s="46">
        <v>15.299199808462399</v>
      </c>
      <c r="BC126" s="46">
        <v>13.839070745041516</v>
      </c>
      <c r="BD126" s="46">
        <v>1.2239359846769919</v>
      </c>
      <c r="BG126" s="47">
        <v>-0.15008196243942465</v>
      </c>
      <c r="BH126" s="47">
        <v>-0.48034037952689024</v>
      </c>
      <c r="BI126" s="47">
        <v>0.20849917849269359</v>
      </c>
      <c r="BJ126" s="47">
        <v>0.23230854516890417</v>
      </c>
      <c r="BK126" s="47">
        <v>0.30598399616924798</v>
      </c>
      <c r="BL126" s="47">
        <v>0.24353835289717887</v>
      </c>
      <c r="BM126" s="47">
        <v>0.8134619707122539</v>
      </c>
      <c r="BN126" s="14">
        <v>17.717412726089986</v>
      </c>
      <c r="BO126" s="14">
        <v>1.4767762164367659</v>
      </c>
      <c r="BP126" s="14">
        <v>2.8308120486820296E-3</v>
      </c>
      <c r="BQ126" s="14">
        <v>4.5525597179680277</v>
      </c>
      <c r="BR126" s="14">
        <v>3.0827688496721963</v>
      </c>
      <c r="BS126" s="14">
        <v>5.2822068279720407</v>
      </c>
      <c r="BT126" s="14">
        <v>2.4012597931313655</v>
      </c>
      <c r="BU126" s="14">
        <v>0.19210078345050924</v>
      </c>
      <c r="BV126" s="2">
        <v>21.6</v>
      </c>
      <c r="BW126" s="2" t="s">
        <v>134</v>
      </c>
      <c r="BX126" s="2">
        <v>16.3</v>
      </c>
      <c r="BY126" s="47">
        <v>11.93583735464127</v>
      </c>
      <c r="BZ126" s="47">
        <v>11.93583735464127</v>
      </c>
      <c r="CA126" s="2" t="s">
        <v>125</v>
      </c>
      <c r="CB126" s="68"/>
      <c r="CC126" s="47"/>
      <c r="CD126" s="14"/>
      <c r="CE126" s="14"/>
      <c r="CF126" s="14"/>
      <c r="CH126" s="47"/>
    </row>
    <row r="127" spans="1:86" s="2" customFormat="1" x14ac:dyDescent="0.2">
      <c r="A127" s="25"/>
      <c r="I127" s="15"/>
      <c r="J127" s="16"/>
      <c r="K127" s="16"/>
      <c r="L127" s="16"/>
      <c r="M127" s="47"/>
      <c r="N127" s="47"/>
      <c r="O127" s="47"/>
      <c r="P127" s="47"/>
      <c r="Q127" s="47"/>
      <c r="R127" s="47"/>
      <c r="S127" s="47"/>
      <c r="T127" s="47"/>
      <c r="U127" s="14"/>
      <c r="V127" s="47"/>
      <c r="W127" s="47"/>
      <c r="X127" s="47"/>
      <c r="Y127" s="14"/>
      <c r="Z127" s="47"/>
      <c r="AA127" s="47"/>
      <c r="AB127" s="47"/>
      <c r="AC127" s="14"/>
      <c r="AD127" s="47"/>
      <c r="AE127" s="47"/>
      <c r="AF127" s="47"/>
      <c r="AG127" s="14"/>
      <c r="AH127" s="47"/>
      <c r="AI127" s="47"/>
      <c r="AJ127" s="47"/>
      <c r="AK127" s="14"/>
      <c r="AL127" s="47"/>
      <c r="AM127" s="47"/>
      <c r="AN127" s="47"/>
      <c r="AO127" s="14"/>
      <c r="AP127" s="47"/>
      <c r="AQ127" s="47"/>
      <c r="AR127" s="47"/>
      <c r="AS127" s="14"/>
      <c r="AU127" s="47"/>
      <c r="AV127" s="47"/>
      <c r="AW127" s="21"/>
      <c r="AX127" s="19"/>
      <c r="AY127" s="19"/>
      <c r="CB127" s="67"/>
      <c r="CH127" s="47"/>
    </row>
    <row r="128" spans="1:86" s="2" customFormat="1" x14ac:dyDescent="0.2">
      <c r="A128" s="25" t="s">
        <v>57</v>
      </c>
      <c r="B128" s="2" t="s">
        <v>52</v>
      </c>
      <c r="I128" s="15" t="s">
        <v>34</v>
      </c>
      <c r="J128" s="16">
        <v>1</v>
      </c>
      <c r="K128" s="16"/>
      <c r="L128" s="16">
        <v>82</v>
      </c>
      <c r="M128" s="47">
        <v>-1.382567280015865</v>
      </c>
      <c r="N128" s="47"/>
      <c r="O128" s="47"/>
      <c r="P128" s="47"/>
      <c r="Q128" s="47">
        <v>-0.37634470582515267</v>
      </c>
      <c r="R128" s="47"/>
      <c r="S128" s="47"/>
      <c r="T128" s="47"/>
      <c r="U128" s="14">
        <v>1.2726520407485475</v>
      </c>
      <c r="V128" s="47"/>
      <c r="W128" s="47"/>
      <c r="X128" s="47"/>
      <c r="Y128" s="14">
        <v>-1.4474198646530283</v>
      </c>
      <c r="Z128" s="47"/>
      <c r="AA128" s="47"/>
      <c r="AB128" s="47"/>
      <c r="AC128" s="14">
        <v>-1.2766854796221609</v>
      </c>
      <c r="AD128" s="47"/>
      <c r="AE128" s="47"/>
      <c r="AF128" s="47"/>
      <c r="AG128" s="14">
        <v>-0.52730996413083431</v>
      </c>
      <c r="AH128" s="47"/>
      <c r="AI128" s="47"/>
      <c r="AJ128" s="47"/>
      <c r="AK128" s="14">
        <v>-1.4941835219730581</v>
      </c>
      <c r="AL128" s="47"/>
      <c r="AM128" s="47"/>
      <c r="AN128" s="47"/>
      <c r="AO128" s="14">
        <v>0.30264091943932314</v>
      </c>
      <c r="AP128" s="47"/>
      <c r="AQ128" s="47"/>
      <c r="AR128" s="47"/>
      <c r="AS128" s="65">
        <f t="shared" ref="AS128:AS136" si="13">AO128*1.0491+0.3277</f>
        <v>0.64520058858379392</v>
      </c>
      <c r="AT128" s="19"/>
      <c r="AU128" s="47"/>
      <c r="AV128" s="47"/>
      <c r="AW128" s="21"/>
      <c r="AX128" s="19"/>
      <c r="AY128" s="19"/>
      <c r="AZ128" s="14">
        <v>2.6291462033773598</v>
      </c>
      <c r="BX128" s="2">
        <v>21</v>
      </c>
      <c r="BY128" s="47">
        <v>11.5574572195665</v>
      </c>
      <c r="CB128" s="67"/>
      <c r="CH128" s="47"/>
    </row>
    <row r="129" spans="1:86" s="2" customFormat="1" x14ac:dyDescent="0.2">
      <c r="A129" s="25" t="s">
        <v>57</v>
      </c>
      <c r="B129" s="2" t="s">
        <v>52</v>
      </c>
      <c r="I129" s="15" t="s">
        <v>34</v>
      </c>
      <c r="J129" s="16">
        <v>1</v>
      </c>
      <c r="K129" s="16"/>
      <c r="L129" s="16">
        <v>82</v>
      </c>
      <c r="M129" s="47">
        <v>-1.4240142767767474</v>
      </c>
      <c r="N129" s="47"/>
      <c r="O129" s="47"/>
      <c r="P129" s="47"/>
      <c r="Q129" s="47">
        <v>-0.41258755020817073</v>
      </c>
      <c r="R129" s="47"/>
      <c r="S129" s="47"/>
      <c r="T129" s="47"/>
      <c r="U129" s="14">
        <v>1.2295206486340802</v>
      </c>
      <c r="V129" s="47"/>
      <c r="W129" s="47"/>
      <c r="X129" s="47"/>
      <c r="Y129" s="14">
        <v>-1.4835686305029441</v>
      </c>
      <c r="Z129" s="47"/>
      <c r="AA129" s="47"/>
      <c r="AB129" s="47"/>
      <c r="AC129" s="14">
        <v>-1.7008856146682181</v>
      </c>
      <c r="AD129" s="47"/>
      <c r="AE129" s="47"/>
      <c r="AF129" s="47"/>
      <c r="AG129" s="14">
        <v>-0.87941147702598477</v>
      </c>
      <c r="AH129" s="47"/>
      <c r="AI129" s="47"/>
      <c r="AJ129" s="47"/>
      <c r="AK129" s="14">
        <v>-1.5771967253976751</v>
      </c>
      <c r="AL129" s="47"/>
      <c r="AM129" s="47"/>
      <c r="AN129" s="47"/>
      <c r="AO129" s="14">
        <v>0.29796640693932619</v>
      </c>
      <c r="AP129" s="47"/>
      <c r="AQ129" s="47"/>
      <c r="AR129" s="47"/>
      <c r="AS129" s="65">
        <f t="shared" si="13"/>
        <v>0.64029655752004699</v>
      </c>
      <c r="AT129" s="19"/>
      <c r="AU129" s="47"/>
      <c r="AV129" s="47"/>
      <c r="AW129" s="21"/>
      <c r="AX129" s="19"/>
      <c r="AY129" s="19"/>
      <c r="AZ129" s="14">
        <v>2.6291462033773598</v>
      </c>
      <c r="BX129" s="2">
        <v>21</v>
      </c>
      <c r="BY129" s="47">
        <v>11.5574572195665</v>
      </c>
      <c r="CB129" s="67"/>
      <c r="CH129" s="47"/>
    </row>
    <row r="130" spans="1:86" s="2" customFormat="1" x14ac:dyDescent="0.2">
      <c r="A130" s="25" t="s">
        <v>57</v>
      </c>
      <c r="B130" s="2" t="s">
        <v>52</v>
      </c>
      <c r="I130" s="15" t="s">
        <v>34</v>
      </c>
      <c r="J130" s="16">
        <v>1</v>
      </c>
      <c r="K130" s="16"/>
      <c r="L130" s="16">
        <v>82</v>
      </c>
      <c r="M130" s="47">
        <v>-1.4559129893641827</v>
      </c>
      <c r="N130" s="47"/>
      <c r="O130" s="60"/>
      <c r="P130" s="60"/>
      <c r="Q130" s="47">
        <v>-0.48099591908191175</v>
      </c>
      <c r="R130" s="47"/>
      <c r="S130" s="60"/>
      <c r="T130" s="60"/>
      <c r="U130" s="14">
        <v>1.1978416718523233</v>
      </c>
      <c r="V130" s="47"/>
      <c r="W130" s="60"/>
      <c r="X130" s="60"/>
      <c r="Y130" s="14">
        <v>-1.5519030600534052</v>
      </c>
      <c r="Z130" s="47"/>
      <c r="AA130" s="60"/>
      <c r="AB130" s="60"/>
      <c r="AC130" s="14">
        <v>-1.7631258506648484</v>
      </c>
      <c r="AD130" s="47"/>
      <c r="AE130" s="60"/>
      <c r="AF130" s="60"/>
      <c r="AG130" s="14">
        <v>-0.80495822160994712</v>
      </c>
      <c r="AH130" s="47"/>
      <c r="AI130" s="60"/>
      <c r="AJ130" s="60"/>
      <c r="AK130" s="14">
        <v>-1.6686801377288063</v>
      </c>
      <c r="AL130" s="47"/>
      <c r="AM130" s="60"/>
      <c r="AN130" s="60"/>
      <c r="AO130" s="14">
        <v>0.30657649358123429</v>
      </c>
      <c r="AP130" s="47"/>
      <c r="AQ130" s="60"/>
      <c r="AR130" s="60"/>
      <c r="AS130" s="65">
        <f t="shared" si="13"/>
        <v>0.64932939941607293</v>
      </c>
      <c r="AT130" s="19"/>
      <c r="AU130" s="60"/>
      <c r="AV130" s="60"/>
      <c r="AW130" s="21"/>
      <c r="AX130" s="19"/>
      <c r="AY130" s="19"/>
      <c r="AZ130" s="14">
        <v>2.6291462033773598</v>
      </c>
      <c r="BX130" s="2">
        <v>21</v>
      </c>
      <c r="BY130" s="47">
        <v>11.5574572195665</v>
      </c>
      <c r="CB130" s="67"/>
      <c r="CH130" s="47"/>
    </row>
    <row r="131" spans="1:86" s="2" customFormat="1" x14ac:dyDescent="0.2">
      <c r="A131" s="25" t="s">
        <v>57</v>
      </c>
      <c r="B131" s="2" t="s">
        <v>52</v>
      </c>
      <c r="I131" s="15" t="s">
        <v>34</v>
      </c>
      <c r="J131" s="16">
        <v>1</v>
      </c>
      <c r="K131" s="16"/>
      <c r="L131" s="16">
        <v>82</v>
      </c>
      <c r="M131" s="47">
        <v>-1.4967216080285817</v>
      </c>
      <c r="N131" s="47"/>
      <c r="O131" s="60"/>
      <c r="P131" s="60"/>
      <c r="Q131" s="47">
        <v>-0.48858913241158225</v>
      </c>
      <c r="R131" s="47"/>
      <c r="S131" s="60"/>
      <c r="T131" s="60"/>
      <c r="U131" s="14">
        <v>1.1543234046322115</v>
      </c>
      <c r="V131" s="47"/>
      <c r="W131" s="60"/>
      <c r="X131" s="60"/>
      <c r="Y131" s="14">
        <v>-1.5594047074724955</v>
      </c>
      <c r="Z131" s="47"/>
      <c r="AA131" s="60"/>
      <c r="AB131" s="60"/>
      <c r="AC131" s="14">
        <v>-1.5659943388727364</v>
      </c>
      <c r="AD131" s="47"/>
      <c r="AE131" s="60"/>
      <c r="AF131" s="60"/>
      <c r="AG131" s="14">
        <v>-0.59253845799027427</v>
      </c>
      <c r="AH131" s="47"/>
      <c r="AI131" s="60"/>
      <c r="AJ131" s="60"/>
      <c r="AK131" s="14">
        <v>-1.7150980712575814</v>
      </c>
      <c r="AL131" s="47"/>
      <c r="AM131" s="60"/>
      <c r="AN131" s="60"/>
      <c r="AO131" s="14">
        <v>0.30971026286696901</v>
      </c>
      <c r="AP131" s="47"/>
      <c r="AQ131" s="60"/>
      <c r="AR131" s="60"/>
      <c r="AS131" s="65">
        <f t="shared" si="13"/>
        <v>0.65261703677373717</v>
      </c>
      <c r="AT131" s="19"/>
      <c r="AU131" s="60"/>
      <c r="AV131" s="60"/>
      <c r="AW131" s="21"/>
      <c r="AX131" s="19"/>
      <c r="AY131" s="19"/>
      <c r="AZ131" s="14">
        <v>2.6291462033773598</v>
      </c>
      <c r="BX131" s="2">
        <v>21</v>
      </c>
      <c r="BY131" s="47">
        <v>11.5574572195665</v>
      </c>
      <c r="CB131" s="67"/>
      <c r="CH131" s="47"/>
    </row>
    <row r="132" spans="1:86" s="2" customFormat="1" x14ac:dyDescent="0.2">
      <c r="A132" s="25" t="s">
        <v>57</v>
      </c>
      <c r="B132" s="2" t="s">
        <v>52</v>
      </c>
      <c r="I132" s="15" t="s">
        <v>34</v>
      </c>
      <c r="J132" s="16">
        <v>1</v>
      </c>
      <c r="K132" s="16"/>
      <c r="L132" s="16">
        <v>82</v>
      </c>
      <c r="M132" s="47">
        <v>-1.3807520355729352</v>
      </c>
      <c r="N132" s="47"/>
      <c r="O132" s="60"/>
      <c r="P132" s="60"/>
      <c r="Q132" s="47">
        <v>-0.39217306811502795</v>
      </c>
      <c r="R132" s="47"/>
      <c r="S132" s="60"/>
      <c r="T132" s="60"/>
      <c r="U132" s="14">
        <v>1.2751927611195404</v>
      </c>
      <c r="V132" s="47"/>
      <c r="W132" s="60"/>
      <c r="X132" s="60"/>
      <c r="Y132" s="14">
        <v>-1.4632516878846786</v>
      </c>
      <c r="Z132" s="47"/>
      <c r="AA132" s="60"/>
      <c r="AB132" s="60"/>
      <c r="AC132" s="14">
        <v>-1.4651738460890464</v>
      </c>
      <c r="AD132" s="47"/>
      <c r="AE132" s="60"/>
      <c r="AF132" s="60"/>
      <c r="AG132" s="14">
        <v>-0.68426766615987955</v>
      </c>
      <c r="AH132" s="47"/>
      <c r="AI132" s="60"/>
      <c r="AJ132" s="60"/>
      <c r="AK132" s="14">
        <v>-1.481265610334459</v>
      </c>
      <c r="AL132" s="47"/>
      <c r="AM132" s="60"/>
      <c r="AN132" s="60"/>
      <c r="AO132" s="14">
        <v>0.32927620860237483</v>
      </c>
      <c r="AP132" s="47"/>
      <c r="AQ132" s="60"/>
      <c r="AR132" s="60"/>
      <c r="AS132" s="65">
        <f t="shared" si="13"/>
        <v>0.67314367044475132</v>
      </c>
      <c r="AT132" s="19"/>
      <c r="AU132" s="60"/>
      <c r="AV132" s="60"/>
      <c r="AW132" s="21"/>
      <c r="AX132" s="19"/>
      <c r="AY132" s="19"/>
      <c r="AZ132" s="14">
        <v>2.6291462033773598</v>
      </c>
      <c r="BX132" s="2">
        <v>21</v>
      </c>
      <c r="BY132" s="47">
        <v>11.5574572195665</v>
      </c>
      <c r="CB132" s="67"/>
      <c r="CH132" s="47"/>
    </row>
    <row r="133" spans="1:86" s="2" customFormat="1" x14ac:dyDescent="0.2">
      <c r="A133" s="25" t="s">
        <v>57</v>
      </c>
      <c r="B133" s="2" t="s">
        <v>52</v>
      </c>
      <c r="I133" s="15" t="s">
        <v>38</v>
      </c>
      <c r="J133" s="16">
        <v>1</v>
      </c>
      <c r="K133" s="16"/>
      <c r="L133" s="16">
        <v>86</v>
      </c>
      <c r="M133" s="47">
        <v>-1.4180483639914772</v>
      </c>
      <c r="N133" s="47"/>
      <c r="O133" s="60"/>
      <c r="P133" s="60"/>
      <c r="Q133" s="47">
        <v>-0.36323751511966634</v>
      </c>
      <c r="R133" s="47"/>
      <c r="S133" s="60"/>
      <c r="T133" s="60"/>
      <c r="U133" s="14">
        <v>1.3338230230092214</v>
      </c>
      <c r="V133" s="47"/>
      <c r="W133" s="60"/>
      <c r="X133" s="60"/>
      <c r="Y133" s="14">
        <v>-1.3351467300770707</v>
      </c>
      <c r="Z133" s="47"/>
      <c r="AA133" s="60"/>
      <c r="AB133" s="60"/>
      <c r="AC133" s="14">
        <v>-1.3217043067998837</v>
      </c>
      <c r="AD133" s="47"/>
      <c r="AE133" s="60"/>
      <c r="AF133" s="60"/>
      <c r="AG133" s="14">
        <v>-0.59866910816713803</v>
      </c>
      <c r="AH133" s="47"/>
      <c r="AI133" s="60"/>
      <c r="AJ133" s="60"/>
      <c r="AK133" s="14">
        <v>-1.5049748140353314</v>
      </c>
      <c r="AL133" s="47"/>
      <c r="AM133" s="60"/>
      <c r="AN133" s="60"/>
      <c r="AO133" s="14">
        <v>0.3156003484656722</v>
      </c>
      <c r="AP133" s="47"/>
      <c r="AQ133" s="60"/>
      <c r="AR133" s="60"/>
      <c r="AS133" s="65">
        <f t="shared" si="13"/>
        <v>0.65879632557533663</v>
      </c>
      <c r="AT133" s="19"/>
      <c r="AU133" s="60"/>
      <c r="AV133" s="60"/>
      <c r="AW133" s="21"/>
      <c r="AX133" s="19"/>
      <c r="AY133" s="19"/>
      <c r="AZ133" s="14">
        <v>2.6291462033773598</v>
      </c>
      <c r="BX133" s="2">
        <v>21</v>
      </c>
      <c r="BY133" s="47">
        <v>11.5574572195665</v>
      </c>
      <c r="CB133" s="67"/>
      <c r="CH133" s="47"/>
    </row>
    <row r="134" spans="1:86" s="2" customFormat="1" x14ac:dyDescent="0.2">
      <c r="A134" s="25" t="s">
        <v>57</v>
      </c>
      <c r="B134" s="2" t="s">
        <v>52</v>
      </c>
      <c r="D134" s="22"/>
      <c r="E134" s="22"/>
      <c r="F134" s="22"/>
      <c r="G134" s="22"/>
      <c r="I134" s="15" t="s">
        <v>38</v>
      </c>
      <c r="J134" s="16">
        <v>1</v>
      </c>
      <c r="K134" s="16"/>
      <c r="L134" s="16">
        <v>86</v>
      </c>
      <c r="M134" s="47">
        <v>-1.477936500300145</v>
      </c>
      <c r="N134" s="47"/>
      <c r="O134" s="60"/>
      <c r="P134" s="60"/>
      <c r="Q134" s="47">
        <v>-0.35098754511411989</v>
      </c>
      <c r="R134" s="47"/>
      <c r="S134" s="60"/>
      <c r="T134" s="60"/>
      <c r="U134" s="14">
        <v>1.2690767378382115</v>
      </c>
      <c r="V134" s="47"/>
      <c r="W134" s="60"/>
      <c r="X134" s="60"/>
      <c r="Y134" s="14">
        <v>-1.3227620396493904</v>
      </c>
      <c r="Z134" s="47"/>
      <c r="AA134" s="60"/>
      <c r="AB134" s="60"/>
      <c r="AC134" s="14">
        <v>-1.525403955114274</v>
      </c>
      <c r="AD134" s="47"/>
      <c r="AE134" s="60"/>
      <c r="AF134" s="60"/>
      <c r="AG134" s="14">
        <v>-0.82712755360941914</v>
      </c>
      <c r="AH134" s="47"/>
      <c r="AI134" s="60"/>
      <c r="AJ134" s="60"/>
      <c r="AK134" s="14">
        <v>-1.5557047487220894</v>
      </c>
      <c r="AL134" s="47"/>
      <c r="AM134" s="60"/>
      <c r="AN134" s="60"/>
      <c r="AO134" s="14">
        <v>0.31462459504072449</v>
      </c>
      <c r="AP134" s="47"/>
      <c r="AQ134" s="60"/>
      <c r="AR134" s="60"/>
      <c r="AS134" s="65">
        <f t="shared" si="13"/>
        <v>0.65777266265722401</v>
      </c>
      <c r="AT134" s="19"/>
      <c r="AU134" s="60"/>
      <c r="AV134" s="60"/>
      <c r="AW134" s="21"/>
      <c r="AX134" s="39"/>
      <c r="AY134" s="40"/>
      <c r="AZ134" s="29">
        <v>2.6291462033773598</v>
      </c>
      <c r="BA134" s="22"/>
      <c r="BB134" s="41"/>
      <c r="BC134" s="42"/>
      <c r="BD134" s="41"/>
      <c r="BG134" s="41"/>
      <c r="BH134" s="41"/>
      <c r="BI134" s="41"/>
      <c r="BJ134" s="41"/>
      <c r="BK134" s="41"/>
      <c r="BL134" s="41"/>
      <c r="BX134" s="2">
        <v>21</v>
      </c>
      <c r="BY134" s="47">
        <v>11.5574572195665</v>
      </c>
      <c r="CB134" s="67"/>
      <c r="CH134" s="47"/>
    </row>
    <row r="135" spans="1:86" s="2" customFormat="1" x14ac:dyDescent="0.2">
      <c r="A135" s="25" t="s">
        <v>57</v>
      </c>
      <c r="B135" s="2" t="s">
        <v>52</v>
      </c>
      <c r="I135" s="15" t="s">
        <v>38</v>
      </c>
      <c r="J135" s="16">
        <v>1</v>
      </c>
      <c r="K135" s="16"/>
      <c r="L135" s="16">
        <v>86</v>
      </c>
      <c r="M135" s="47">
        <v>-1.437130054484929</v>
      </c>
      <c r="N135" s="47"/>
      <c r="O135" s="60"/>
      <c r="P135" s="60"/>
      <c r="Q135" s="47">
        <v>-0.5070916078319726</v>
      </c>
      <c r="R135" s="47"/>
      <c r="S135" s="60"/>
      <c r="T135" s="60"/>
      <c r="U135" s="14">
        <v>1.3187231275372393</v>
      </c>
      <c r="V135" s="47"/>
      <c r="W135" s="60"/>
      <c r="X135" s="60"/>
      <c r="Y135" s="14">
        <v>-1.4789669814940538</v>
      </c>
      <c r="Z135" s="47"/>
      <c r="AA135" s="60"/>
      <c r="AB135" s="60"/>
      <c r="AC135" s="14">
        <v>-1.7839919424846999</v>
      </c>
      <c r="AD135" s="47"/>
      <c r="AE135" s="60"/>
      <c r="AF135" s="60"/>
      <c r="AG135" s="14">
        <v>-0.77361102809610227</v>
      </c>
      <c r="AH135" s="47"/>
      <c r="AI135" s="60"/>
      <c r="AJ135" s="60"/>
      <c r="AK135" s="14">
        <v>-1.6864645982416218</v>
      </c>
      <c r="AL135" s="47"/>
      <c r="AM135" s="60"/>
      <c r="AN135" s="60"/>
      <c r="AO135" s="14">
        <v>0.29502170481121581</v>
      </c>
      <c r="AP135" s="47"/>
      <c r="AQ135" s="60"/>
      <c r="AR135" s="60"/>
      <c r="AS135" s="65">
        <f t="shared" si="13"/>
        <v>0.63720727051744652</v>
      </c>
      <c r="AT135" s="19"/>
      <c r="AU135" s="60"/>
      <c r="AV135" s="60"/>
      <c r="AW135" s="21"/>
      <c r="AX135" s="19"/>
      <c r="AY135" s="19"/>
      <c r="AZ135" s="14">
        <v>2.6291462033773607</v>
      </c>
      <c r="BX135" s="2">
        <v>21</v>
      </c>
      <c r="BY135" s="47">
        <v>11.557457219566464</v>
      </c>
      <c r="CB135" s="67"/>
      <c r="CH135" s="47"/>
    </row>
    <row r="136" spans="1:86" s="2" customFormat="1" x14ac:dyDescent="0.2">
      <c r="A136" s="25" t="s">
        <v>57</v>
      </c>
      <c r="B136" s="2" t="s">
        <v>52</v>
      </c>
      <c r="C136" s="2" t="s">
        <v>85</v>
      </c>
      <c r="D136" s="46">
        <v>76.7</v>
      </c>
      <c r="E136" s="46">
        <v>7.1</v>
      </c>
      <c r="F136" s="2">
        <v>1254</v>
      </c>
      <c r="G136" s="2" t="s">
        <v>82</v>
      </c>
      <c r="I136" s="15" t="s">
        <v>38</v>
      </c>
      <c r="J136" s="16">
        <v>1</v>
      </c>
      <c r="K136" s="16">
        <v>9</v>
      </c>
      <c r="L136" s="16">
        <v>86</v>
      </c>
      <c r="M136" s="47">
        <v>-1.5205527019645513</v>
      </c>
      <c r="N136" s="47">
        <f>AVERAGE(M128:M136)</f>
        <v>-1.4437373122777126</v>
      </c>
      <c r="O136" s="47">
        <f>STDEV(M128:M136)</f>
        <v>4.8511938273380802E-2</v>
      </c>
      <c r="P136" s="47">
        <f>O136/SQRT($K136)</f>
        <v>1.6170646091126933E-2</v>
      </c>
      <c r="Q136" s="47">
        <v>-0.5215155818022873</v>
      </c>
      <c r="R136" s="47">
        <f>AVERAGE(Q128:Q136)</f>
        <v>-0.43261362505665463</v>
      </c>
      <c r="S136" s="47">
        <f>STDEV(Q128:Q136)</f>
        <v>6.6711287255336371E-2</v>
      </c>
      <c r="T136" s="47">
        <f>S136/SQRT($K136)</f>
        <v>2.223709575177879E-2</v>
      </c>
      <c r="U136" s="14">
        <v>1.2297116138324955</v>
      </c>
      <c r="V136" s="47">
        <f>AVERAGE(U128:U136)</f>
        <v>1.2534294476893191</v>
      </c>
      <c r="W136" s="47">
        <f>STDEV(U128:U136)</f>
        <v>5.6855688010579601E-2</v>
      </c>
      <c r="X136" s="47">
        <f>W136/SQRT($K136)</f>
        <v>1.8951896003526533E-2</v>
      </c>
      <c r="Y136" s="14">
        <v>-1.4932052291199085</v>
      </c>
      <c r="Z136" s="47">
        <f>AVERAGE(Y128:Y136)</f>
        <v>-1.4595143256563305</v>
      </c>
      <c r="AA136" s="47">
        <f>STDEV(Y128:Y136)</f>
        <v>8.2866300012079563E-2</v>
      </c>
      <c r="AB136" s="47">
        <f>AA136/SQRT($K136)</f>
        <v>2.7622100004026522E-2</v>
      </c>
      <c r="AC136" s="14">
        <v>-1.4925824327057109</v>
      </c>
      <c r="AD136" s="47">
        <f>AVERAGE(AC128:AC136)</f>
        <v>-1.5439497518912866</v>
      </c>
      <c r="AE136" s="47">
        <f>STDEV(AC128:AC136)</f>
        <v>0.18054939243459051</v>
      </c>
      <c r="AF136" s="47">
        <f>AE136/SQRT($K136)</f>
        <v>6.0183130811530171E-2</v>
      </c>
      <c r="AG136" s="14">
        <v>-0.45333081429815847</v>
      </c>
      <c r="AH136" s="47">
        <f>AVERAGE(AG128:AG136)</f>
        <v>-0.68235825456530419</v>
      </c>
      <c r="AI136" s="47">
        <f>STDEV(AG128:AG136)</f>
        <v>0.14778134131230697</v>
      </c>
      <c r="AJ136" s="47">
        <f>AI136/SQRT($K136)</f>
        <v>4.9260447104102323E-2</v>
      </c>
      <c r="AK136" s="14">
        <v>-1.7522556490456034</v>
      </c>
      <c r="AL136" s="47">
        <f>AVERAGE(AK128:AK136)</f>
        <v>-1.6039804307484695</v>
      </c>
      <c r="AM136" s="47">
        <f>STDEV(AK128:AK136)</f>
        <v>0.10325131305328079</v>
      </c>
      <c r="AN136" s="47">
        <f>AM136/SQRT($K136)</f>
        <v>3.4417104351093596E-2</v>
      </c>
      <c r="AO136" s="14">
        <v>0.32950712959659012</v>
      </c>
      <c r="AP136" s="47">
        <f>AVERAGE(AO128:AO136)</f>
        <v>0.31121378548260331</v>
      </c>
      <c r="AQ136" s="47">
        <f>STDEV(AO128:AO136)</f>
        <v>1.2382996042176374E-2</v>
      </c>
      <c r="AR136" s="47">
        <f>AQ136/SQRT($K136)</f>
        <v>4.1276653473921246E-3</v>
      </c>
      <c r="AS136" s="65">
        <f t="shared" si="13"/>
        <v>0.67338592965978261</v>
      </c>
      <c r="AT136" s="17">
        <f>AVERAGE(AS128:AS136)</f>
        <v>0.6541943823497991</v>
      </c>
      <c r="AU136" s="47">
        <f>STDEV(AS128:AS136)</f>
        <v>1.2991001147847204E-2</v>
      </c>
      <c r="AV136" s="47">
        <f>AU136/SQRT($K136)</f>
        <v>4.3303337159490678E-3</v>
      </c>
      <c r="AW136" s="13">
        <f>_xlfn.CONFIDENCE.T(0.05,AU136,K136)</f>
        <v>9.9857674557925786E-3</v>
      </c>
      <c r="AX136" s="44">
        <f>SQRT(($BE$2/(AT136-$BF$2)))-273.15</f>
        <v>26.099893811054812</v>
      </c>
      <c r="AY136" s="45">
        <f>(ABS(AX136-(SQRT($BE$2/(ABS(AT136-AV136)-$BF$2))-273.15)))</f>
        <v>1.3041324198062512</v>
      </c>
      <c r="AZ136" s="14">
        <v>2.6291462033773607</v>
      </c>
      <c r="BA136" s="14">
        <v>0.21033169627018886</v>
      </c>
      <c r="BB136" s="46">
        <v>16.205856233910744</v>
      </c>
      <c r="BC136" s="46">
        <v>16.505707290477829</v>
      </c>
      <c r="BD136" s="46">
        <v>1.2964684987128596</v>
      </c>
      <c r="BG136" s="47">
        <v>-1.348572249952537</v>
      </c>
      <c r="BH136" s="47">
        <v>0.44715566278485119</v>
      </c>
      <c r="BI136" s="47">
        <v>-1.1995143256563305</v>
      </c>
      <c r="BJ136" s="47">
        <v>-0.56268506347751912</v>
      </c>
      <c r="BK136" s="47">
        <v>0.32411712467821491</v>
      </c>
      <c r="BL136" s="47">
        <v>1.2374933558330439</v>
      </c>
      <c r="BM136" s="47">
        <v>0.32104348472289246</v>
      </c>
      <c r="BN136" s="14" t="s">
        <v>143</v>
      </c>
      <c r="BO136" s="14">
        <v>2.6026692867181758E-2</v>
      </c>
      <c r="BP136" s="14">
        <v>9.9286679138188422E-3</v>
      </c>
      <c r="BQ136" s="14">
        <v>2.0596166396487564E-2</v>
      </c>
      <c r="BR136" s="14">
        <v>0.79134780978870378</v>
      </c>
      <c r="BS136" s="14">
        <v>5.1544512577996935</v>
      </c>
      <c r="BT136" s="14">
        <v>2.6291462033773607</v>
      </c>
      <c r="BU136" s="14">
        <v>0.21033169627018886</v>
      </c>
      <c r="BV136" s="2">
        <v>28.2</v>
      </c>
      <c r="BW136" s="2" t="s">
        <v>134</v>
      </c>
      <c r="BX136" s="2">
        <v>21</v>
      </c>
      <c r="BY136" s="47">
        <v>11.557457219566464</v>
      </c>
      <c r="BZ136" s="47"/>
      <c r="CA136" s="2" t="s">
        <v>121</v>
      </c>
      <c r="CB136" s="68">
        <f>BY136</f>
        <v>11.557457219566464</v>
      </c>
      <c r="CC136" s="47"/>
      <c r="CD136" s="14"/>
      <c r="CE136" s="14"/>
      <c r="CF136" s="14"/>
      <c r="CH136" s="47"/>
    </row>
    <row r="137" spans="1:86" s="2" customFormat="1" x14ac:dyDescent="0.2">
      <c r="A137" s="25"/>
      <c r="I137" s="15"/>
      <c r="J137" s="16"/>
      <c r="K137" s="16"/>
      <c r="M137" s="47"/>
      <c r="N137" s="47"/>
      <c r="O137" s="60"/>
      <c r="P137" s="60"/>
      <c r="Q137" s="47"/>
      <c r="R137" s="47"/>
      <c r="S137" s="60"/>
      <c r="T137" s="60"/>
      <c r="V137" s="47"/>
      <c r="W137" s="60"/>
      <c r="X137" s="60"/>
      <c r="Y137" s="14"/>
      <c r="Z137" s="47"/>
      <c r="AA137" s="60"/>
      <c r="AB137" s="60"/>
      <c r="AC137" s="14"/>
      <c r="AD137" s="47"/>
      <c r="AE137" s="60"/>
      <c r="AF137" s="60"/>
      <c r="AG137" s="14"/>
      <c r="AH137" s="47"/>
      <c r="AI137" s="60"/>
      <c r="AJ137" s="60"/>
      <c r="AL137" s="47"/>
      <c r="AM137" s="60"/>
      <c r="AN137" s="60"/>
      <c r="AO137" s="14"/>
      <c r="AP137" s="47"/>
      <c r="AQ137" s="60"/>
      <c r="AR137" s="60"/>
      <c r="AS137" s="14"/>
      <c r="AU137" s="60"/>
      <c r="AV137" s="60"/>
      <c r="AW137" s="21"/>
      <c r="AX137" s="19"/>
      <c r="AY137" s="19"/>
      <c r="CB137" s="67"/>
      <c r="CH137" s="47"/>
    </row>
    <row r="138" spans="1:86" s="2" customFormat="1" x14ac:dyDescent="0.2">
      <c r="A138" s="25" t="s">
        <v>57</v>
      </c>
      <c r="B138" s="2" t="s">
        <v>59</v>
      </c>
      <c r="I138" s="15" t="s">
        <v>36</v>
      </c>
      <c r="J138" s="16">
        <v>1</v>
      </c>
      <c r="K138" s="16"/>
      <c r="L138" s="16">
        <v>81</v>
      </c>
      <c r="M138" s="47">
        <v>-1.3243090886032336</v>
      </c>
      <c r="N138" s="47"/>
      <c r="O138" s="60"/>
      <c r="P138" s="60"/>
      <c r="Q138" s="47">
        <v>0.33457131519341499</v>
      </c>
      <c r="R138" s="47"/>
      <c r="S138" s="60"/>
      <c r="T138" s="60"/>
      <c r="U138" s="14">
        <v>1.3085812663143577</v>
      </c>
      <c r="V138" s="47"/>
      <c r="W138" s="60"/>
      <c r="X138" s="60"/>
      <c r="Y138" s="14">
        <v>-0.73666106902486206</v>
      </c>
      <c r="Z138" s="47"/>
      <c r="AA138" s="60"/>
      <c r="AB138" s="60"/>
      <c r="AC138" s="14">
        <v>6.1774825363486441E-2</v>
      </c>
      <c r="AD138" s="47"/>
      <c r="AE138" s="60"/>
      <c r="AF138" s="60"/>
      <c r="AG138" s="14">
        <v>-0.61048678308307791</v>
      </c>
      <c r="AH138" s="47"/>
      <c r="AI138" s="60"/>
      <c r="AJ138" s="60"/>
      <c r="AK138" s="14">
        <v>-0.68854958797891219</v>
      </c>
      <c r="AL138" s="47"/>
      <c r="AM138" s="60"/>
      <c r="AN138" s="60"/>
      <c r="AO138" s="14">
        <v>0.35002935912603617</v>
      </c>
      <c r="AP138" s="47"/>
      <c r="AQ138" s="60"/>
      <c r="AR138" s="60"/>
      <c r="AS138" s="65">
        <f t="shared" ref="AS138:AS147" si="14">AO138*1.0491+0.3277</f>
        <v>0.69491580065912451</v>
      </c>
      <c r="AT138" s="19"/>
      <c r="AU138" s="60"/>
      <c r="AV138" s="60"/>
      <c r="AW138" s="21"/>
      <c r="AX138" s="19"/>
      <c r="AY138" s="19"/>
      <c r="AZ138" s="14">
        <v>1.5738573501045301</v>
      </c>
      <c r="BX138" s="2">
        <v>18.600000000000001</v>
      </c>
      <c r="BY138" s="47">
        <v>11.748387717354399</v>
      </c>
      <c r="CB138" s="67"/>
      <c r="CH138" s="47"/>
    </row>
    <row r="139" spans="1:86" s="2" customFormat="1" x14ac:dyDescent="0.2">
      <c r="A139" s="25" t="s">
        <v>57</v>
      </c>
      <c r="B139" s="2" t="s">
        <v>59</v>
      </c>
      <c r="I139" s="15" t="s">
        <v>36</v>
      </c>
      <c r="J139" s="16">
        <v>1</v>
      </c>
      <c r="K139" s="16"/>
      <c r="L139" s="16">
        <v>81</v>
      </c>
      <c r="M139" s="47">
        <v>-1.2585299644993819</v>
      </c>
      <c r="N139" s="47"/>
      <c r="O139" s="60"/>
      <c r="P139" s="60"/>
      <c r="Q139" s="47">
        <v>0.36770799973315166</v>
      </c>
      <c r="R139" s="47"/>
      <c r="S139" s="60"/>
      <c r="T139" s="60"/>
      <c r="U139" s="14">
        <v>1.3779460670909782</v>
      </c>
      <c r="V139" s="47"/>
      <c r="W139" s="60"/>
      <c r="X139" s="60"/>
      <c r="Y139" s="14">
        <v>-0.70367277014219098</v>
      </c>
      <c r="Z139" s="47"/>
      <c r="AA139" s="60"/>
      <c r="AB139" s="60"/>
      <c r="AC139" s="14">
        <v>0.23005298512421279</v>
      </c>
      <c r="AD139" s="47"/>
      <c r="AE139" s="60"/>
      <c r="AF139" s="60"/>
      <c r="AG139" s="14">
        <v>-0.50838236867165043</v>
      </c>
      <c r="AH139" s="47"/>
      <c r="AI139" s="60"/>
      <c r="AJ139" s="60"/>
      <c r="AK139" s="14">
        <v>-0.63254318484368133</v>
      </c>
      <c r="AL139" s="47"/>
      <c r="AM139" s="60"/>
      <c r="AN139" s="60"/>
      <c r="AO139" s="14">
        <v>0.30553909938890733</v>
      </c>
      <c r="AP139" s="47"/>
      <c r="AQ139" s="60"/>
      <c r="AR139" s="60"/>
      <c r="AS139" s="65">
        <f t="shared" si="14"/>
        <v>0.64824106916890267</v>
      </c>
      <c r="AT139" s="19"/>
      <c r="AU139" s="60"/>
      <c r="AV139" s="60"/>
      <c r="AW139" s="21"/>
      <c r="AX139" s="19"/>
      <c r="AY139" s="19"/>
      <c r="AZ139" s="14">
        <v>1.5738573501045301</v>
      </c>
      <c r="BX139" s="2">
        <v>18.600000000000001</v>
      </c>
      <c r="BY139" s="47">
        <v>11.748387717354399</v>
      </c>
      <c r="CB139" s="67"/>
      <c r="CH139" s="47"/>
    </row>
    <row r="140" spans="1:86" s="2" customFormat="1" x14ac:dyDescent="0.2">
      <c r="A140" s="25" t="s">
        <v>57</v>
      </c>
      <c r="B140" s="2" t="s">
        <v>59</v>
      </c>
      <c r="I140" s="15" t="s">
        <v>36</v>
      </c>
      <c r="J140" s="16">
        <v>1</v>
      </c>
      <c r="K140" s="16"/>
      <c r="L140" s="16">
        <v>81</v>
      </c>
      <c r="M140" s="47">
        <v>-1.2238202500804765</v>
      </c>
      <c r="N140" s="47"/>
      <c r="O140" s="60"/>
      <c r="P140" s="60"/>
      <c r="Q140" s="47">
        <v>0.6341963124875708</v>
      </c>
      <c r="R140" s="47"/>
      <c r="S140" s="60"/>
      <c r="T140" s="60"/>
      <c r="U140" s="14">
        <v>1.405229999873022</v>
      </c>
      <c r="V140" s="47"/>
      <c r="W140" s="60"/>
      <c r="X140" s="60"/>
      <c r="Y140" s="14">
        <v>-0.43727218391882161</v>
      </c>
      <c r="Z140" s="47"/>
      <c r="AA140" s="60"/>
      <c r="AB140" s="60"/>
      <c r="AC140" s="14">
        <v>1.0496539027463336</v>
      </c>
      <c r="AD140" s="47"/>
      <c r="AE140" s="60"/>
      <c r="AF140" s="60"/>
      <c r="AG140" s="14">
        <v>-0.22242856805147759</v>
      </c>
      <c r="AH140" s="47"/>
      <c r="AI140" s="60"/>
      <c r="AJ140" s="60"/>
      <c r="AK140" s="14">
        <v>-0.28968964087137949</v>
      </c>
      <c r="AL140" s="47"/>
      <c r="AM140" s="60"/>
      <c r="AN140" s="60"/>
      <c r="AO140" s="14">
        <v>0.35083588308557068</v>
      </c>
      <c r="AP140" s="47"/>
      <c r="AQ140" s="60"/>
      <c r="AR140" s="60"/>
      <c r="AS140" s="65">
        <f t="shared" si="14"/>
        <v>0.69576192494507216</v>
      </c>
      <c r="AT140" s="19"/>
      <c r="AU140" s="60"/>
      <c r="AV140" s="60"/>
      <c r="AW140" s="21"/>
      <c r="AX140" s="19"/>
      <c r="AY140" s="19"/>
      <c r="AZ140" s="14">
        <v>1.5738573501045301</v>
      </c>
      <c r="BX140" s="2">
        <v>18.600000000000001</v>
      </c>
      <c r="BY140" s="47">
        <v>11.748387717354399</v>
      </c>
      <c r="CB140" s="67"/>
      <c r="CH140" s="47"/>
    </row>
    <row r="141" spans="1:86" s="2" customFormat="1" x14ac:dyDescent="0.2">
      <c r="A141" s="25" t="s">
        <v>57</v>
      </c>
      <c r="B141" s="2" t="s">
        <v>59</v>
      </c>
      <c r="I141" s="15" t="s">
        <v>36</v>
      </c>
      <c r="J141" s="16">
        <v>1</v>
      </c>
      <c r="K141" s="16"/>
      <c r="L141" s="16">
        <v>81</v>
      </c>
      <c r="M141" s="47">
        <v>-1.2736388954790896</v>
      </c>
      <c r="N141" s="47"/>
      <c r="O141" s="60"/>
      <c r="P141" s="60"/>
      <c r="Q141" s="47">
        <v>0.38177810623594416</v>
      </c>
      <c r="R141" s="47"/>
      <c r="S141" s="60"/>
      <c r="T141" s="60"/>
      <c r="U141" s="14">
        <v>1.3612022072491645</v>
      </c>
      <c r="V141" s="47"/>
      <c r="W141" s="60"/>
      <c r="X141" s="60"/>
      <c r="Y141" s="14">
        <v>-0.68956940155847235</v>
      </c>
      <c r="Z141" s="47"/>
      <c r="AA141" s="60"/>
      <c r="AB141" s="60"/>
      <c r="AC141" s="14">
        <v>-0.15939519173208128</v>
      </c>
      <c r="AD141" s="47"/>
      <c r="AE141" s="60"/>
      <c r="AF141" s="60"/>
      <c r="AG141" s="14">
        <v>-0.92572401230228696</v>
      </c>
      <c r="AH141" s="47"/>
      <c r="AI141" s="60"/>
      <c r="AJ141" s="60"/>
      <c r="AK141" s="14">
        <v>-0.61432399995832443</v>
      </c>
      <c r="AL141" s="47"/>
      <c r="AM141" s="60"/>
      <c r="AN141" s="60"/>
      <c r="AO141" s="14">
        <v>0.32556094631416843</v>
      </c>
      <c r="AP141" s="47"/>
      <c r="AQ141" s="60"/>
      <c r="AR141" s="60"/>
      <c r="AS141" s="65">
        <f t="shared" si="14"/>
        <v>0.66924598877819408</v>
      </c>
      <c r="AT141" s="19"/>
      <c r="AU141" s="60"/>
      <c r="AV141" s="60"/>
      <c r="AW141" s="21"/>
      <c r="AX141" s="19"/>
      <c r="AY141" s="19"/>
      <c r="AZ141" s="14">
        <v>1.5738573501045301</v>
      </c>
      <c r="BX141" s="2">
        <v>18.600000000000001</v>
      </c>
      <c r="BY141" s="47">
        <v>11.748387717354399</v>
      </c>
      <c r="CB141" s="67"/>
      <c r="CH141" s="47"/>
    </row>
    <row r="142" spans="1:86" s="2" customFormat="1" x14ac:dyDescent="0.2">
      <c r="A142" s="25" t="s">
        <v>57</v>
      </c>
      <c r="B142" s="2" t="s">
        <v>59</v>
      </c>
      <c r="I142" s="15" t="s">
        <v>36</v>
      </c>
      <c r="J142" s="16">
        <v>1</v>
      </c>
      <c r="K142" s="16"/>
      <c r="L142" s="16">
        <v>81</v>
      </c>
      <c r="M142" s="47">
        <v>-1.2757662429015628</v>
      </c>
      <c r="N142" s="47"/>
      <c r="O142" s="60"/>
      <c r="P142" s="60"/>
      <c r="Q142" s="47">
        <v>0.3963808175828612</v>
      </c>
      <c r="R142" s="47"/>
      <c r="S142" s="60"/>
      <c r="T142" s="60"/>
      <c r="U142" s="14">
        <v>1.3583723520487381</v>
      </c>
      <c r="V142" s="47"/>
      <c r="W142" s="60"/>
      <c r="X142" s="60"/>
      <c r="Y142" s="14">
        <v>-0.67496248476979304</v>
      </c>
      <c r="Z142" s="47"/>
      <c r="AA142" s="60"/>
      <c r="AB142" s="60"/>
      <c r="AC142" s="14">
        <v>0.3079646125219021</v>
      </c>
      <c r="AD142" s="47"/>
      <c r="AE142" s="60"/>
      <c r="AF142" s="60"/>
      <c r="AG142" s="14">
        <v>-0.48796410926379985</v>
      </c>
      <c r="AH142" s="47"/>
      <c r="AI142" s="60"/>
      <c r="AJ142" s="60"/>
      <c r="AK142" s="14">
        <v>-0.62901046205271482</v>
      </c>
      <c r="AL142" s="47"/>
      <c r="AM142" s="60"/>
      <c r="AN142" s="60"/>
      <c r="AO142" s="14">
        <v>0.29869789002481828</v>
      </c>
      <c r="AP142" s="47"/>
      <c r="AQ142" s="60"/>
      <c r="AR142" s="60"/>
      <c r="AS142" s="65">
        <f t="shared" si="14"/>
        <v>0.64106395642503688</v>
      </c>
      <c r="AT142" s="19"/>
      <c r="AU142" s="60"/>
      <c r="AV142" s="60"/>
      <c r="AW142" s="21"/>
      <c r="AX142" s="19"/>
      <c r="AY142" s="19"/>
      <c r="AZ142" s="14">
        <v>1.5738573501045301</v>
      </c>
      <c r="BX142" s="2">
        <v>18.600000000000001</v>
      </c>
      <c r="BY142" s="47">
        <v>11.748387717354399</v>
      </c>
      <c r="CB142" s="67"/>
      <c r="CH142" s="47"/>
    </row>
    <row r="143" spans="1:86" s="2" customFormat="1" x14ac:dyDescent="0.2">
      <c r="A143" s="25" t="s">
        <v>57</v>
      </c>
      <c r="B143" s="2" t="s">
        <v>59</v>
      </c>
      <c r="I143" s="15" t="s">
        <v>37</v>
      </c>
      <c r="J143" s="16">
        <v>1</v>
      </c>
      <c r="K143" s="16"/>
      <c r="L143" s="16">
        <v>88</v>
      </c>
      <c r="M143" s="47">
        <v>-1.2676418958965461</v>
      </c>
      <c r="N143" s="47"/>
      <c r="O143" s="60"/>
      <c r="P143" s="60"/>
      <c r="Q143" s="47">
        <v>0.26738439450092227</v>
      </c>
      <c r="R143" s="47"/>
      <c r="S143" s="60"/>
      <c r="T143" s="60"/>
      <c r="U143" s="14">
        <v>1.471678573576817</v>
      </c>
      <c r="V143" s="47"/>
      <c r="W143" s="60"/>
      <c r="X143" s="60"/>
      <c r="Y143" s="14">
        <v>-0.70482250508553079</v>
      </c>
      <c r="Z143" s="47"/>
      <c r="AA143" s="60"/>
      <c r="AB143" s="60"/>
      <c r="AC143" s="14">
        <v>-0.43573444704165482</v>
      </c>
      <c r="AD143" s="47"/>
      <c r="AE143" s="60"/>
      <c r="AF143" s="60"/>
      <c r="AG143" s="14">
        <v>-0.97325271295285132</v>
      </c>
      <c r="AH143" s="47"/>
      <c r="AI143" s="60"/>
      <c r="AJ143" s="60"/>
      <c r="AK143" s="14">
        <v>-0.70823065863639167</v>
      </c>
      <c r="AL143" s="47"/>
      <c r="AM143" s="60"/>
      <c r="AN143" s="60"/>
      <c r="AO143" s="14">
        <v>0.33782802559488367</v>
      </c>
      <c r="AP143" s="47"/>
      <c r="AQ143" s="60"/>
      <c r="AR143" s="60"/>
      <c r="AS143" s="65">
        <f t="shared" si="14"/>
        <v>0.68211538165159236</v>
      </c>
      <c r="AT143" s="19"/>
      <c r="AU143" s="60"/>
      <c r="AV143" s="60"/>
      <c r="AW143" s="21"/>
      <c r="AX143" s="19"/>
      <c r="AY143" s="19"/>
      <c r="AZ143" s="14">
        <v>1.5738573501045301</v>
      </c>
      <c r="BX143" s="2">
        <v>18.600000000000001</v>
      </c>
      <c r="BY143" s="47">
        <v>11.748387717354399</v>
      </c>
      <c r="CB143" s="67"/>
      <c r="CH143" s="47"/>
    </row>
    <row r="144" spans="1:86" s="2" customFormat="1" x14ac:dyDescent="0.2">
      <c r="A144" s="25" t="s">
        <v>57</v>
      </c>
      <c r="B144" s="2" t="s">
        <v>59</v>
      </c>
      <c r="I144" s="15" t="s">
        <v>37</v>
      </c>
      <c r="J144" s="16">
        <v>1</v>
      </c>
      <c r="K144" s="16"/>
      <c r="L144" s="16">
        <v>88</v>
      </c>
      <c r="M144" s="47">
        <v>-1.3491754556810498</v>
      </c>
      <c r="N144" s="47"/>
      <c r="O144" s="60"/>
      <c r="P144" s="60"/>
      <c r="Q144" s="47">
        <v>0.28021090276595767</v>
      </c>
      <c r="R144" s="47"/>
      <c r="S144" s="60"/>
      <c r="T144" s="60"/>
      <c r="U144" s="14">
        <v>1.3836750999677681</v>
      </c>
      <c r="V144" s="47"/>
      <c r="W144" s="60"/>
      <c r="X144" s="60"/>
      <c r="Y144" s="14">
        <v>-0.69181282101929553</v>
      </c>
      <c r="Z144" s="47"/>
      <c r="AA144" s="60"/>
      <c r="AB144" s="60"/>
      <c r="AC144" s="14">
        <v>0.12651562616884857</v>
      </c>
      <c r="AD144" s="47"/>
      <c r="AE144" s="60"/>
      <c r="AF144" s="60"/>
      <c r="AG144" s="14">
        <v>-0.43714075962957605</v>
      </c>
      <c r="AH144" s="47"/>
      <c r="AI144" s="60"/>
      <c r="AJ144" s="60"/>
      <c r="AK144" s="14">
        <v>-0.73476954851470211</v>
      </c>
      <c r="AL144" s="47"/>
      <c r="AM144" s="60"/>
      <c r="AN144" s="60"/>
      <c r="AO144" s="14">
        <v>0.38290295528769264</v>
      </c>
      <c r="AP144" s="47"/>
      <c r="AQ144" s="60"/>
      <c r="AR144" s="60"/>
      <c r="AS144" s="65">
        <f t="shared" si="14"/>
        <v>0.72940349039231833</v>
      </c>
      <c r="AT144" s="19"/>
      <c r="AU144" s="60"/>
      <c r="AV144" s="60"/>
      <c r="AW144" s="21"/>
      <c r="AX144" s="19"/>
      <c r="AY144" s="19"/>
      <c r="AZ144" s="14">
        <v>1.5738573501045301</v>
      </c>
      <c r="BX144" s="2">
        <v>18.600000000000001</v>
      </c>
      <c r="BY144" s="47">
        <v>11.748387717354399</v>
      </c>
      <c r="CB144" s="67"/>
      <c r="CH144" s="47"/>
    </row>
    <row r="145" spans="1:86" s="2" customFormat="1" x14ac:dyDescent="0.2">
      <c r="A145" s="25" t="s">
        <v>57</v>
      </c>
      <c r="B145" s="2" t="s">
        <v>59</v>
      </c>
      <c r="D145" s="51"/>
      <c r="E145" s="51"/>
      <c r="F145" s="51"/>
      <c r="G145" s="22"/>
      <c r="I145" s="15" t="s">
        <v>37</v>
      </c>
      <c r="J145" s="16">
        <v>1</v>
      </c>
      <c r="K145" s="16"/>
      <c r="L145" s="16">
        <v>88</v>
      </c>
      <c r="M145" s="47">
        <v>-1.3516726670099908</v>
      </c>
      <c r="N145" s="47"/>
      <c r="O145" s="60"/>
      <c r="P145" s="60"/>
      <c r="Q145" s="47">
        <v>0.27181282124362438</v>
      </c>
      <c r="R145" s="47"/>
      <c r="S145" s="60"/>
      <c r="T145" s="60"/>
      <c r="U145" s="14">
        <v>1.3813087224320222</v>
      </c>
      <c r="V145" s="47"/>
      <c r="W145" s="60"/>
      <c r="X145" s="60"/>
      <c r="Y145" s="14">
        <v>-0.70020583266731207</v>
      </c>
      <c r="Z145" s="47"/>
      <c r="AA145" s="60"/>
      <c r="AB145" s="60"/>
      <c r="AC145" s="14">
        <v>-7.4603972240857727E-2</v>
      </c>
      <c r="AD145" s="47"/>
      <c r="AE145" s="60"/>
      <c r="AF145" s="60"/>
      <c r="AG145" s="14">
        <v>-0.62135692044589563</v>
      </c>
      <c r="AH145" s="47"/>
      <c r="AI145" s="60"/>
      <c r="AJ145" s="60"/>
      <c r="AK145" s="14">
        <v>-0.77293326158435682</v>
      </c>
      <c r="AL145" s="47"/>
      <c r="AM145" s="60"/>
      <c r="AN145" s="60"/>
      <c r="AO145" s="14">
        <v>0.35554134146991473</v>
      </c>
      <c r="AP145" s="47"/>
      <c r="AQ145" s="60"/>
      <c r="AR145" s="60"/>
      <c r="AS145" s="65">
        <f t="shared" si="14"/>
        <v>0.70069842133608751</v>
      </c>
      <c r="AT145" s="19"/>
      <c r="AU145" s="60"/>
      <c r="AV145" s="60"/>
      <c r="AW145" s="21"/>
      <c r="AX145" s="39"/>
      <c r="AY145" s="40"/>
      <c r="AZ145" s="29">
        <v>1.5738573501045301</v>
      </c>
      <c r="BA145" s="22"/>
      <c r="BB145" s="41"/>
      <c r="BC145" s="42"/>
      <c r="BD145" s="41"/>
      <c r="BG145" s="41"/>
      <c r="BH145" s="41"/>
      <c r="BI145" s="41"/>
      <c r="BJ145" s="41"/>
      <c r="BK145" s="41"/>
      <c r="BL145" s="41"/>
      <c r="BX145" s="2">
        <v>18.600000000000001</v>
      </c>
      <c r="BY145" s="47">
        <v>11.748387717354399</v>
      </c>
      <c r="CB145" s="67"/>
      <c r="CH145" s="47"/>
    </row>
    <row r="146" spans="1:86" s="2" customFormat="1" x14ac:dyDescent="0.2">
      <c r="A146" s="25" t="s">
        <v>57</v>
      </c>
      <c r="B146" s="2" t="s">
        <v>59</v>
      </c>
      <c r="I146" s="15" t="s">
        <v>37</v>
      </c>
      <c r="J146" s="16">
        <v>1</v>
      </c>
      <c r="K146" s="16"/>
      <c r="L146" s="16">
        <v>88</v>
      </c>
      <c r="M146" s="47">
        <v>-1.2815237234398176</v>
      </c>
      <c r="N146" s="47"/>
      <c r="O146" s="60"/>
      <c r="P146" s="60"/>
      <c r="Q146" s="47">
        <v>0.40992495300986781</v>
      </c>
      <c r="R146" s="47"/>
      <c r="S146" s="60"/>
      <c r="T146" s="60"/>
      <c r="U146" s="14">
        <v>1.4514424329978077</v>
      </c>
      <c r="V146" s="47"/>
      <c r="W146" s="60"/>
      <c r="X146" s="60"/>
      <c r="Y146" s="14">
        <v>-0.56224213056930239</v>
      </c>
      <c r="Z146" s="47"/>
      <c r="AA146" s="60"/>
      <c r="AB146" s="60"/>
      <c r="AC146" s="14">
        <v>0.39312686714084882</v>
      </c>
      <c r="AD146" s="47"/>
      <c r="AE146" s="60"/>
      <c r="AF146" s="60"/>
      <c r="AG146" s="14">
        <v>-0.42993278673235974</v>
      </c>
      <c r="AH146" s="47"/>
      <c r="AI146" s="60"/>
      <c r="AJ146" s="60"/>
      <c r="AK146" s="14">
        <v>-0.61843782773122036</v>
      </c>
      <c r="AL146" s="47"/>
      <c r="AM146" s="60"/>
      <c r="AN146" s="60"/>
      <c r="AO146" s="14">
        <v>0.30191807188386022</v>
      </c>
      <c r="AP146" s="47"/>
      <c r="AQ146" s="60"/>
      <c r="AR146" s="60"/>
      <c r="AS146" s="65">
        <f t="shared" si="14"/>
        <v>0.64444224921335769</v>
      </c>
      <c r="AT146" s="19"/>
      <c r="AU146" s="60"/>
      <c r="AV146" s="60"/>
      <c r="AW146" s="21"/>
      <c r="AX146" s="19"/>
      <c r="AY146" s="19"/>
      <c r="AZ146" s="14">
        <v>1.5738573501045274</v>
      </c>
      <c r="BX146" s="2">
        <v>18.600000000000001</v>
      </c>
      <c r="BY146" s="47">
        <v>11.748387717354351</v>
      </c>
      <c r="CB146" s="67"/>
      <c r="CH146" s="47"/>
    </row>
    <row r="147" spans="1:86" s="2" customFormat="1" x14ac:dyDescent="0.2">
      <c r="A147" s="25" t="s">
        <v>57</v>
      </c>
      <c r="B147" s="2" t="s">
        <v>59</v>
      </c>
      <c r="C147" s="2" t="s">
        <v>86</v>
      </c>
      <c r="D147" s="46">
        <v>140.4</v>
      </c>
      <c r="E147" s="46">
        <v>32.4</v>
      </c>
      <c r="F147" s="2">
        <v>1775</v>
      </c>
      <c r="G147" s="2" t="s">
        <v>87</v>
      </c>
      <c r="I147" s="15" t="s">
        <v>37</v>
      </c>
      <c r="J147" s="16">
        <v>1</v>
      </c>
      <c r="K147" s="16">
        <v>10</v>
      </c>
      <c r="L147" s="16">
        <v>88</v>
      </c>
      <c r="M147" s="47">
        <v>-1.295646903045343</v>
      </c>
      <c r="N147" s="47">
        <f>AVERAGE(M138:M147)</f>
        <v>-1.2901725086636491</v>
      </c>
      <c r="O147" s="47">
        <f>STDEV(M138:M147)</f>
        <v>4.0724134249184855E-2</v>
      </c>
      <c r="P147" s="47">
        <f>O147/SQRT($K147)</f>
        <v>1.2878101996589524E-2</v>
      </c>
      <c r="Q147" s="47">
        <v>0.37929593069568857</v>
      </c>
      <c r="R147" s="47">
        <f>AVERAGE(Q138:Q147)</f>
        <v>0.37232635534490038</v>
      </c>
      <c r="S147" s="47">
        <f>STDEV(Q138:Q147)</f>
        <v>0.10632960875495569</v>
      </c>
      <c r="T147" s="47">
        <f>S147/SQRT($K147)</f>
        <v>3.3624374638024049E-2</v>
      </c>
      <c r="U147" s="14">
        <v>1.4374279587320511</v>
      </c>
      <c r="V147" s="47">
        <f>AVERAGE(U138:U147)</f>
        <v>1.3936864680282728</v>
      </c>
      <c r="W147" s="47">
        <f>STDEV(U138:U147)</f>
        <v>4.8889327165888299E-2</v>
      </c>
      <c r="X147" s="47">
        <f>W147/SQRT($K147)</f>
        <v>1.5460162711735163E-2</v>
      </c>
      <c r="Y147" s="14">
        <v>-0.5928414428737564</v>
      </c>
      <c r="Z147" s="47">
        <f>AVERAGE(Y138:Y147)</f>
        <v>-0.64940626416293379</v>
      </c>
      <c r="AA147" s="47">
        <f>STDEV(Y138:Y147)</f>
        <v>9.1937392849761795E-2</v>
      </c>
      <c r="AB147" s="47">
        <f>AA147/SQRT($K147)</f>
        <v>2.9073156354292581E-2</v>
      </c>
      <c r="AC147" s="14">
        <v>0.39493252841157506</v>
      </c>
      <c r="AD147" s="47">
        <f>AVERAGE(AC138:AC147)</f>
        <v>0.18942877364626132</v>
      </c>
      <c r="AE147" s="47">
        <f>STDEV(AC138:AC147)</f>
        <v>0.40026201803997685</v>
      </c>
      <c r="AF147" s="47">
        <f>AE147/SQRT($K147)</f>
        <v>0.12657396378617317</v>
      </c>
      <c r="AG147" s="14">
        <v>-0.36694779186937804</v>
      </c>
      <c r="AH147" s="47">
        <f>AVERAGE(AG138:AG147)</f>
        <v>-0.55836168130023545</v>
      </c>
      <c r="AI147" s="47">
        <f>STDEV(AG138:AG147)</f>
        <v>0.23615147047558613</v>
      </c>
      <c r="AJ147" s="47">
        <f>AI147/SQRT($K147)</f>
        <v>7.4677651950085855E-2</v>
      </c>
      <c r="AK147" s="14">
        <v>-0.64368664635989459</v>
      </c>
      <c r="AL147" s="47">
        <f>AVERAGE(AK138:AK147)</f>
        <v>-0.63321748185315774</v>
      </c>
      <c r="AM147" s="47">
        <f>STDEV(AK138:AK147)</f>
        <v>0.13217684974211896</v>
      </c>
      <c r="AN147" s="47">
        <f>AM147/SQRT($K147)</f>
        <v>4.1797989913093539E-2</v>
      </c>
      <c r="AO147" s="14">
        <v>0.32134646067997047</v>
      </c>
      <c r="AP147" s="47">
        <f>AVERAGE(AO138:AO147)</f>
        <v>0.33302000328558223</v>
      </c>
      <c r="AQ147" s="47">
        <f>STDEV(AO138:AO147)</f>
        <v>2.7320743470825172E-2</v>
      </c>
      <c r="AR147" s="47">
        <f>AQ147/SQRT($K147)</f>
        <v>8.6395776736981553E-3</v>
      </c>
      <c r="AS147" s="65">
        <f t="shared" si="14"/>
        <v>0.66482457189935706</v>
      </c>
      <c r="AT147" s="17">
        <f>AVERAGE(AS138:AS147)</f>
        <v>0.67707128544690443</v>
      </c>
      <c r="AU147" s="47">
        <f>STDEV(AS138:AS147)</f>
        <v>2.8662191975242678E-2</v>
      </c>
      <c r="AV147" s="47">
        <f>AU147/SQRT($K147)</f>
        <v>9.0637809374767304E-3</v>
      </c>
      <c r="AW147" s="13">
        <f>_xlfn.CONFIDENCE.T(0.05,AU147,K147)</f>
        <v>2.0503696969746819E-2</v>
      </c>
      <c r="AX147" s="44">
        <f>SQRT(($BE$2/(AT147-$BF$2)))-273.15</f>
        <v>19.481255193012544</v>
      </c>
      <c r="AY147" s="45">
        <f>(ABS(AX147-(SQRT($BE$2/(ABS(AT147-AV147)-$BF$2))-273.15)))</f>
        <v>2.5693825654926741</v>
      </c>
      <c r="AZ147" s="14">
        <v>1.5738573501045274</v>
      </c>
      <c r="BA147" s="14">
        <v>0.12590858800836219</v>
      </c>
      <c r="BB147" s="46">
        <v>11.074559843904618</v>
      </c>
      <c r="BC147" s="46">
        <v>1.4136590845774577</v>
      </c>
      <c r="BD147" s="46">
        <v>0.88596478751236951</v>
      </c>
      <c r="BG147" s="47">
        <v>-1.7524581607782963</v>
      </c>
      <c r="BH147" s="47">
        <v>-0.17110110144670465</v>
      </c>
      <c r="BI147" s="47">
        <v>-0.38940626416293378</v>
      </c>
      <c r="BJ147" s="47">
        <v>-3.2220133711566223</v>
      </c>
      <c r="BK147" s="47">
        <v>0.22149119687809238</v>
      </c>
      <c r="BL147" s="47">
        <v>0.54880424544131989</v>
      </c>
      <c r="BM147" s="47">
        <v>0.63286951268486291</v>
      </c>
      <c r="BN147" s="14" t="s">
        <v>143</v>
      </c>
      <c r="BO147" s="14">
        <v>7.1380136125507393E-2</v>
      </c>
      <c r="BP147" s="14">
        <v>4.5594174784064995E-2</v>
      </c>
      <c r="BQ147" s="14">
        <v>7.7629569574882054E-2</v>
      </c>
      <c r="BR147" s="14">
        <v>1.0875514364162366</v>
      </c>
      <c r="BS147" s="14">
        <v>5.587879267257188</v>
      </c>
      <c r="BT147" s="14">
        <v>1.5738573501045274</v>
      </c>
      <c r="BU147" s="14">
        <v>0.12590858800836219</v>
      </c>
      <c r="BV147" s="2">
        <v>23.2</v>
      </c>
      <c r="BW147" s="2" t="s">
        <v>134</v>
      </c>
      <c r="BX147" s="2">
        <v>18.600000000000001</v>
      </c>
      <c r="BY147" s="47">
        <v>11.748387717354351</v>
      </c>
      <c r="BZ147" s="47"/>
      <c r="CA147" s="2" t="s">
        <v>126</v>
      </c>
      <c r="CB147" s="68">
        <f>BY147</f>
        <v>11.748387717354351</v>
      </c>
      <c r="CC147" s="47"/>
      <c r="CD147" s="14"/>
      <c r="CE147" s="14"/>
      <c r="CF147" s="14"/>
      <c r="CH147" s="47"/>
    </row>
    <row r="148" spans="1:86" s="2" customFormat="1" x14ac:dyDescent="0.2">
      <c r="A148" s="25"/>
      <c r="I148" s="15"/>
      <c r="J148" s="16"/>
      <c r="K148" s="16"/>
      <c r="L148" s="16"/>
      <c r="M148" s="47"/>
      <c r="N148" s="47"/>
      <c r="O148" s="60"/>
      <c r="P148" s="60"/>
      <c r="Q148" s="47"/>
      <c r="R148" s="47"/>
      <c r="S148" s="60"/>
      <c r="T148" s="60"/>
      <c r="U148" s="14"/>
      <c r="V148" s="47"/>
      <c r="W148" s="60"/>
      <c r="X148" s="60"/>
      <c r="Y148" s="14"/>
      <c r="Z148" s="47"/>
      <c r="AA148" s="60"/>
      <c r="AB148" s="60"/>
      <c r="AC148" s="14"/>
      <c r="AD148" s="47"/>
      <c r="AE148" s="60"/>
      <c r="AF148" s="60"/>
      <c r="AG148" s="14"/>
      <c r="AH148" s="47"/>
      <c r="AI148" s="60"/>
      <c r="AJ148" s="60"/>
      <c r="AK148" s="14"/>
      <c r="AL148" s="47"/>
      <c r="AM148" s="60"/>
      <c r="AN148" s="60"/>
      <c r="AO148" s="14"/>
      <c r="AP148" s="47"/>
      <c r="AQ148" s="60"/>
      <c r="AR148" s="60"/>
      <c r="AS148" s="14"/>
      <c r="AU148" s="60"/>
      <c r="AV148" s="60"/>
      <c r="AW148" s="21"/>
      <c r="AX148" s="19"/>
      <c r="AY148" s="19"/>
      <c r="CB148" s="67"/>
      <c r="CH148" s="47"/>
    </row>
    <row r="149" spans="1:86" s="2" customFormat="1" x14ac:dyDescent="0.2">
      <c r="A149" s="25" t="s">
        <v>60</v>
      </c>
      <c r="B149" s="2" t="s">
        <v>62</v>
      </c>
      <c r="I149" s="15" t="s">
        <v>46</v>
      </c>
      <c r="J149" s="16">
        <v>1</v>
      </c>
      <c r="K149" s="16"/>
      <c r="L149" s="16">
        <v>97</v>
      </c>
      <c r="M149" s="47">
        <v>-1.8316652914467051</v>
      </c>
      <c r="N149" s="47"/>
      <c r="O149" s="60"/>
      <c r="P149" s="60"/>
      <c r="Q149" s="47">
        <v>2.9379332837189511</v>
      </c>
      <c r="R149" s="47"/>
      <c r="S149" s="60"/>
      <c r="T149" s="60"/>
      <c r="U149" s="14">
        <v>1.0411750569963485</v>
      </c>
      <c r="V149" s="47"/>
      <c r="W149" s="60"/>
      <c r="X149" s="60"/>
      <c r="Y149" s="14">
        <v>2.1770668186208724</v>
      </c>
      <c r="Z149" s="47"/>
      <c r="AA149" s="60"/>
      <c r="AB149" s="60"/>
      <c r="AC149" s="14">
        <v>5.7675788086505868</v>
      </c>
      <c r="AD149" s="47"/>
      <c r="AE149" s="60"/>
      <c r="AF149" s="60"/>
      <c r="AG149" s="14">
        <v>-0.54280048220811672</v>
      </c>
      <c r="AH149" s="47"/>
      <c r="AI149" s="60"/>
      <c r="AJ149" s="60"/>
      <c r="AK149" s="14">
        <v>1.8334878139522892</v>
      </c>
      <c r="AL149" s="47"/>
      <c r="AM149" s="60"/>
      <c r="AN149" s="60"/>
      <c r="AO149" s="14">
        <v>0.36106229555690761</v>
      </c>
      <c r="AP149" s="47"/>
      <c r="AQ149" s="60"/>
      <c r="AR149" s="60"/>
      <c r="AS149" s="65">
        <f t="shared" ref="AS149:AS160" si="15">AO149*1.0491+0.3277</f>
        <v>0.70649045426875179</v>
      </c>
      <c r="AT149" s="19"/>
      <c r="AU149" s="60"/>
      <c r="AV149" s="60"/>
      <c r="AW149" s="21"/>
      <c r="AX149" s="19"/>
      <c r="AY149" s="19"/>
      <c r="AZ149" s="14">
        <v>0.80773703737962199</v>
      </c>
      <c r="BX149" s="2">
        <v>-1.2</v>
      </c>
      <c r="BY149" s="49">
        <v>13.521406634636485</v>
      </c>
      <c r="BZ149" s="47">
        <v>13.521406634636485</v>
      </c>
      <c r="CB149" s="67"/>
      <c r="CH149" s="47"/>
    </row>
    <row r="150" spans="1:86" s="2" customFormat="1" x14ac:dyDescent="0.2">
      <c r="A150" s="25" t="s">
        <v>60</v>
      </c>
      <c r="B150" s="2" t="s">
        <v>62</v>
      </c>
      <c r="I150" s="15" t="s">
        <v>46</v>
      </c>
      <c r="J150" s="16">
        <v>1</v>
      </c>
      <c r="K150" s="16"/>
      <c r="L150" s="16">
        <v>97</v>
      </c>
      <c r="M150" s="47">
        <v>-1.5682409213657662</v>
      </c>
      <c r="N150" s="47"/>
      <c r="O150" s="60"/>
      <c r="P150" s="60"/>
      <c r="Q150" s="47">
        <v>3.1484241735820357</v>
      </c>
      <c r="R150" s="47"/>
      <c r="S150" s="60"/>
      <c r="T150" s="60"/>
      <c r="U150" s="14">
        <v>0.97611921774569188</v>
      </c>
      <c r="V150" s="47"/>
      <c r="W150" s="60"/>
      <c r="X150" s="60"/>
      <c r="Y150" s="14">
        <v>2.0488977498275744</v>
      </c>
      <c r="Z150" s="47"/>
      <c r="AA150" s="60"/>
      <c r="AB150" s="60"/>
      <c r="AC150" s="14">
        <v>5.4775903603321021</v>
      </c>
      <c r="AD150" s="47"/>
      <c r="AE150" s="60"/>
      <c r="AF150" s="60"/>
      <c r="AG150" s="14">
        <v>-0.57531210763504814</v>
      </c>
      <c r="AH150" s="47"/>
      <c r="AI150" s="60"/>
      <c r="AJ150" s="60"/>
      <c r="AK150" s="14">
        <v>1.6719431092003245</v>
      </c>
      <c r="AL150" s="47"/>
      <c r="AM150" s="60"/>
      <c r="AN150" s="60"/>
      <c r="AO150" s="14">
        <v>0.39282047429323175</v>
      </c>
      <c r="AP150" s="47"/>
      <c r="AQ150" s="60"/>
      <c r="AR150" s="60"/>
      <c r="AS150" s="65">
        <f t="shared" si="15"/>
        <v>0.73980795958102941</v>
      </c>
      <c r="AT150" s="19"/>
      <c r="AU150" s="60"/>
      <c r="AV150" s="60"/>
      <c r="AW150" s="21"/>
      <c r="AX150" s="19"/>
      <c r="AY150" s="19"/>
      <c r="AZ150" s="14">
        <v>0.80773703737962199</v>
      </c>
      <c r="BX150" s="2">
        <v>-1.2</v>
      </c>
      <c r="BY150" s="49">
        <v>13.521406634636485</v>
      </c>
      <c r="BZ150" s="47">
        <v>13.521406634636485</v>
      </c>
      <c r="CB150" s="67"/>
      <c r="CH150" s="47"/>
    </row>
    <row r="151" spans="1:86" s="2" customFormat="1" x14ac:dyDescent="0.2">
      <c r="A151" s="25" t="s">
        <v>60</v>
      </c>
      <c r="B151" s="2" t="s">
        <v>62</v>
      </c>
      <c r="I151" s="15" t="s">
        <v>46</v>
      </c>
      <c r="J151" s="16">
        <v>1</v>
      </c>
      <c r="K151" s="16"/>
      <c r="L151" s="16">
        <v>97</v>
      </c>
      <c r="M151" s="47">
        <v>-1.6333176651969807</v>
      </c>
      <c r="N151" s="47"/>
      <c r="O151" s="60"/>
      <c r="P151" s="60"/>
      <c r="Q151" s="47">
        <v>3.020117418623697</v>
      </c>
      <c r="R151" s="47"/>
      <c r="S151" s="60"/>
      <c r="T151" s="60"/>
      <c r="U151" s="14">
        <v>1.0697655986132746</v>
      </c>
      <c r="V151" s="47"/>
      <c r="W151" s="60"/>
      <c r="X151" s="60"/>
      <c r="Y151" s="14">
        <v>2.2867201089810152</v>
      </c>
      <c r="Z151" s="47"/>
      <c r="AA151" s="60"/>
      <c r="AB151" s="60"/>
      <c r="AC151" s="14">
        <v>5.9800852638415014</v>
      </c>
      <c r="AD151" s="47"/>
      <c r="AE151" s="60"/>
      <c r="AF151" s="60"/>
      <c r="AG151" s="14">
        <v>-0.55023187593424006</v>
      </c>
      <c r="AH151" s="47"/>
      <c r="AI151" s="60"/>
      <c r="AJ151" s="60"/>
      <c r="AK151" s="14">
        <v>2.0183340109815315</v>
      </c>
      <c r="AL151" s="47"/>
      <c r="AM151" s="60"/>
      <c r="AN151" s="60"/>
      <c r="AO151" s="14">
        <v>0.40658642096211284</v>
      </c>
      <c r="AP151" s="47"/>
      <c r="AQ151" s="60"/>
      <c r="AR151" s="60"/>
      <c r="AS151" s="65">
        <f t="shared" si="15"/>
        <v>0.75424981423135251</v>
      </c>
      <c r="AT151" s="19"/>
      <c r="AU151" s="60"/>
      <c r="AV151" s="60"/>
      <c r="AW151" s="21"/>
      <c r="AX151" s="19"/>
      <c r="AY151" s="19"/>
      <c r="AZ151" s="14">
        <v>0.80773703737962199</v>
      </c>
      <c r="BX151" s="2">
        <v>-1.2</v>
      </c>
      <c r="BY151" s="49">
        <v>13.521406634636485</v>
      </c>
      <c r="BZ151" s="47">
        <v>13.521406634636485</v>
      </c>
      <c r="CB151" s="67"/>
      <c r="CH151" s="47"/>
    </row>
    <row r="152" spans="1:86" s="2" customFormat="1" x14ac:dyDescent="0.2">
      <c r="A152" s="25" t="s">
        <v>60</v>
      </c>
      <c r="B152" s="2" t="s">
        <v>62</v>
      </c>
      <c r="I152" s="15" t="s">
        <v>46</v>
      </c>
      <c r="J152" s="16">
        <v>1</v>
      </c>
      <c r="K152" s="16"/>
      <c r="L152" s="16">
        <v>97</v>
      </c>
      <c r="M152" s="47">
        <v>-1.5377820561593574</v>
      </c>
      <c r="N152" s="47"/>
      <c r="O152" s="60"/>
      <c r="P152" s="60"/>
      <c r="Q152" s="47">
        <v>3.2581388542944021</v>
      </c>
      <c r="R152" s="47"/>
      <c r="S152" s="60"/>
      <c r="T152" s="60"/>
      <c r="U152" s="14">
        <v>1.0523612369047122</v>
      </c>
      <c r="V152" s="47"/>
      <c r="W152" s="60"/>
      <c r="X152" s="60"/>
      <c r="Y152" s="14">
        <v>2.1756187997192171</v>
      </c>
      <c r="Z152" s="47"/>
      <c r="AA152" s="60"/>
      <c r="AB152" s="60"/>
      <c r="AC152" s="14">
        <v>5.3531300365493584</v>
      </c>
      <c r="AD152" s="47"/>
      <c r="AE152" s="60"/>
      <c r="AF152" s="60"/>
      <c r="AG152" s="14">
        <v>-0.95171100893021165</v>
      </c>
      <c r="AH152" s="47"/>
      <c r="AI152" s="60"/>
      <c r="AJ152" s="60"/>
      <c r="AK152" s="14">
        <v>1.8570365522189991</v>
      </c>
      <c r="AL152" s="47"/>
      <c r="AM152" s="60"/>
      <c r="AN152" s="60"/>
      <c r="AO152" s="14">
        <v>0.37526238521407018</v>
      </c>
      <c r="AP152" s="47"/>
      <c r="AQ152" s="60"/>
      <c r="AR152" s="60"/>
      <c r="AS152" s="65">
        <f t="shared" si="15"/>
        <v>0.72138776832808094</v>
      </c>
      <c r="AT152" s="19"/>
      <c r="AU152" s="60"/>
      <c r="AV152" s="60"/>
      <c r="AW152" s="21"/>
      <c r="AX152" s="19"/>
      <c r="AY152" s="19"/>
      <c r="AZ152" s="14">
        <v>0.80773703737962199</v>
      </c>
      <c r="BX152" s="2">
        <v>-1.2</v>
      </c>
      <c r="BY152" s="49">
        <v>13.521406634636485</v>
      </c>
      <c r="BZ152" s="47">
        <v>13.521406634636485</v>
      </c>
      <c r="CB152" s="67"/>
      <c r="CH152" s="47"/>
    </row>
    <row r="153" spans="1:86" s="2" customFormat="1" x14ac:dyDescent="0.2">
      <c r="A153" s="25" t="s">
        <v>60</v>
      </c>
      <c r="B153" s="2" t="s">
        <v>62</v>
      </c>
      <c r="I153" s="15" t="s">
        <v>46</v>
      </c>
      <c r="J153" s="16">
        <v>1</v>
      </c>
      <c r="K153" s="16"/>
      <c r="L153" s="16">
        <v>97</v>
      </c>
      <c r="M153" s="47">
        <v>-1.5578699667639824</v>
      </c>
      <c r="N153" s="47"/>
      <c r="O153" s="60"/>
      <c r="P153" s="60"/>
      <c r="Q153" s="47">
        <v>3.1469994416734557</v>
      </c>
      <c r="R153" s="47"/>
      <c r="S153" s="60"/>
      <c r="T153" s="60"/>
      <c r="U153" s="14">
        <v>1.0689004496822467</v>
      </c>
      <c r="V153" s="47"/>
      <c r="W153" s="60"/>
      <c r="X153" s="60"/>
      <c r="Y153" s="14">
        <v>2.2771881619035241</v>
      </c>
      <c r="Z153" s="47"/>
      <c r="AA153" s="60"/>
      <c r="AB153" s="60"/>
      <c r="AC153" s="14">
        <v>6.2133145564833008</v>
      </c>
      <c r="AD153" s="47"/>
      <c r="AE153" s="60"/>
      <c r="AF153" s="60"/>
      <c r="AG153" s="14">
        <v>-0.29954316869004738</v>
      </c>
      <c r="AH153" s="47"/>
      <c r="AI153" s="60"/>
      <c r="AJ153" s="60"/>
      <c r="AK153" s="14">
        <v>1.9545264331546353</v>
      </c>
      <c r="AL153" s="47"/>
      <c r="AM153" s="60"/>
      <c r="AN153" s="60"/>
      <c r="AO153" s="14">
        <v>0.35339873205084138</v>
      </c>
      <c r="AP153" s="47"/>
      <c r="AQ153" s="60"/>
      <c r="AR153" s="60"/>
      <c r="AS153" s="65">
        <f t="shared" si="15"/>
        <v>0.69845060979453766</v>
      </c>
      <c r="AT153" s="19"/>
      <c r="AU153" s="60"/>
      <c r="AV153" s="60"/>
      <c r="AW153" s="21"/>
      <c r="AX153" s="19"/>
      <c r="AY153" s="19"/>
      <c r="AZ153" s="14">
        <v>0.80773703737962199</v>
      </c>
      <c r="BX153" s="2">
        <v>-1.2</v>
      </c>
      <c r="BY153" s="49">
        <v>13.521406634636485</v>
      </c>
      <c r="BZ153" s="47">
        <v>13.521406634636485</v>
      </c>
      <c r="CB153" s="67"/>
      <c r="CH153" s="47"/>
    </row>
    <row r="154" spans="1:86" s="2" customFormat="1" x14ac:dyDescent="0.2">
      <c r="A154" s="25" t="s">
        <v>60</v>
      </c>
      <c r="B154" s="2" t="s">
        <v>62</v>
      </c>
      <c r="I154" s="15" t="s">
        <v>46</v>
      </c>
      <c r="J154" s="16">
        <v>1</v>
      </c>
      <c r="K154" s="16"/>
      <c r="L154" s="16">
        <v>97</v>
      </c>
      <c r="M154" s="47">
        <v>-0.48601956529457829</v>
      </c>
      <c r="N154" s="47"/>
      <c r="O154" s="60"/>
      <c r="P154" s="60"/>
      <c r="Q154" s="47">
        <v>-0.17431820849052831</v>
      </c>
      <c r="R154" s="47"/>
      <c r="S154" s="60"/>
      <c r="T154" s="60"/>
      <c r="U154" s="14">
        <v>1.0731347274252991</v>
      </c>
      <c r="V154" s="47"/>
      <c r="W154" s="60"/>
      <c r="X154" s="60"/>
      <c r="Y154" s="14">
        <v>2.2528834069030665</v>
      </c>
      <c r="Z154" s="47"/>
      <c r="AA154" s="60"/>
      <c r="AB154" s="60"/>
      <c r="AC154" s="14">
        <v>5.8153046895951235</v>
      </c>
      <c r="AD154" s="47"/>
      <c r="AE154" s="60"/>
      <c r="AF154" s="60"/>
      <c r="AG154" s="14">
        <v>-0.64651318438840866</v>
      </c>
      <c r="AH154" s="47"/>
      <c r="AI154" s="60"/>
      <c r="AJ154" s="60"/>
      <c r="AK154" s="14">
        <v>1.9507191225521525</v>
      </c>
      <c r="AL154" s="47"/>
      <c r="AM154" s="60"/>
      <c r="AN154" s="60"/>
      <c r="AO154" s="14">
        <v>0.37021735728159921</v>
      </c>
      <c r="AP154" s="47"/>
      <c r="AQ154" s="60"/>
      <c r="AR154" s="60"/>
      <c r="AS154" s="65">
        <f t="shared" si="15"/>
        <v>0.71609502952412574</v>
      </c>
      <c r="AT154" s="19"/>
      <c r="AU154" s="60"/>
      <c r="AV154" s="60"/>
      <c r="AW154" s="21"/>
      <c r="AX154" s="19"/>
      <c r="AY154" s="19"/>
      <c r="AZ154" s="14">
        <v>0.80773703737962199</v>
      </c>
      <c r="BX154" s="2">
        <v>-1.2</v>
      </c>
      <c r="BY154" s="49">
        <v>13.521406634636485</v>
      </c>
      <c r="BZ154" s="47">
        <v>13.521406634636485</v>
      </c>
      <c r="CB154" s="67"/>
      <c r="CH154" s="47"/>
    </row>
    <row r="155" spans="1:86" s="2" customFormat="1" x14ac:dyDescent="0.2">
      <c r="A155" s="25" t="s">
        <v>60</v>
      </c>
      <c r="B155" s="2" t="s">
        <v>62</v>
      </c>
      <c r="C155" s="22"/>
      <c r="D155" s="22"/>
      <c r="E155" s="22"/>
      <c r="F155" s="22"/>
      <c r="G155" s="22"/>
      <c r="H155" s="22"/>
      <c r="I155" s="15" t="s">
        <v>46</v>
      </c>
      <c r="J155" s="16">
        <v>1</v>
      </c>
      <c r="K155" s="16"/>
      <c r="L155" s="16">
        <v>97</v>
      </c>
      <c r="M155" s="47">
        <v>-0.51609498187823355</v>
      </c>
      <c r="N155" s="47"/>
      <c r="O155" s="60"/>
      <c r="P155" s="60"/>
      <c r="Q155" s="47">
        <v>-0.21142339141568212</v>
      </c>
      <c r="R155" s="47"/>
      <c r="S155" s="60"/>
      <c r="T155" s="60"/>
      <c r="U155" s="14">
        <v>1.0936021816780948</v>
      </c>
      <c r="V155" s="47"/>
      <c r="W155" s="60"/>
      <c r="X155" s="60"/>
      <c r="Y155" s="14">
        <v>2.3198008116323052</v>
      </c>
      <c r="Z155" s="47"/>
      <c r="AA155" s="60"/>
      <c r="AB155" s="60"/>
      <c r="AC155" s="14">
        <v>6.3153234305785571</v>
      </c>
      <c r="AD155" s="47"/>
      <c r="AE155" s="60"/>
      <c r="AF155" s="60"/>
      <c r="AG155" s="14">
        <v>-0.28319239397353591</v>
      </c>
      <c r="AH155" s="47"/>
      <c r="AI155" s="60"/>
      <c r="AJ155" s="60"/>
      <c r="AK155" s="14">
        <v>2.0704107872117348</v>
      </c>
      <c r="AL155" s="47"/>
      <c r="AM155" s="60"/>
      <c r="AN155" s="60"/>
      <c r="AO155" s="14">
        <v>0.40194994858919197</v>
      </c>
      <c r="AP155" s="47"/>
      <c r="AQ155" s="60"/>
      <c r="AR155" s="60"/>
      <c r="AS155" s="65">
        <f t="shared" si="15"/>
        <v>0.74938569106492126</v>
      </c>
      <c r="AT155" s="19"/>
      <c r="AU155" s="60"/>
      <c r="AV155" s="60"/>
      <c r="AW155" s="21"/>
      <c r="AX155" s="39"/>
      <c r="AY155" s="40"/>
      <c r="AZ155" s="29">
        <v>0.80773703737962199</v>
      </c>
      <c r="BA155" s="22"/>
      <c r="BB155" s="41"/>
      <c r="BC155" s="42"/>
      <c r="BD155" s="41"/>
      <c r="BG155" s="41"/>
      <c r="BH155" s="41"/>
      <c r="BI155" s="41"/>
      <c r="BJ155" s="41"/>
      <c r="BK155" s="41"/>
      <c r="BL155" s="41"/>
      <c r="BX155" s="2">
        <v>-1.2</v>
      </c>
      <c r="BY155" s="49">
        <v>13.521406634636485</v>
      </c>
      <c r="BZ155" s="47">
        <v>13.521406634636485</v>
      </c>
      <c r="CB155" s="67"/>
      <c r="CH155" s="47"/>
    </row>
    <row r="156" spans="1:86" s="2" customFormat="1" x14ac:dyDescent="0.2">
      <c r="A156" s="25" t="s">
        <v>60</v>
      </c>
      <c r="B156" s="2" t="s">
        <v>62</v>
      </c>
      <c r="I156" s="15" t="s">
        <v>42</v>
      </c>
      <c r="J156" s="16">
        <v>1</v>
      </c>
      <c r="K156" s="16"/>
      <c r="L156" s="16">
        <v>99</v>
      </c>
      <c r="M156" s="47">
        <v>-1.5206588891986821</v>
      </c>
      <c r="N156" s="47"/>
      <c r="O156" s="60"/>
      <c r="P156" s="60"/>
      <c r="Q156" s="47">
        <v>3.274353076398532</v>
      </c>
      <c r="R156" s="47"/>
      <c r="S156" s="60"/>
      <c r="T156" s="60"/>
      <c r="U156" s="14">
        <v>1.0875399190571979</v>
      </c>
      <c r="V156" s="47"/>
      <c r="W156" s="60"/>
      <c r="X156" s="60"/>
      <c r="Y156" s="14">
        <v>2.3028970240510347</v>
      </c>
      <c r="Z156" s="47"/>
      <c r="AA156" s="60"/>
      <c r="AB156" s="60"/>
      <c r="AC156" s="14">
        <v>6.664216172189902</v>
      </c>
      <c r="AD156" s="47"/>
      <c r="AE156" s="60"/>
      <c r="AF156" s="60"/>
      <c r="AG156" s="14">
        <v>9.7129309629268024E-2</v>
      </c>
      <c r="AH156" s="47"/>
      <c r="AI156" s="60"/>
      <c r="AJ156" s="60"/>
      <c r="AK156" s="14">
        <v>2.0857814086687467</v>
      </c>
      <c r="AL156" s="47"/>
      <c r="AM156" s="60"/>
      <c r="AN156" s="60"/>
      <c r="AO156" s="14">
        <v>0.44032649642358757</v>
      </c>
      <c r="AP156" s="47"/>
      <c r="AQ156" s="60"/>
      <c r="AR156" s="60"/>
      <c r="AS156" s="65">
        <f t="shared" si="15"/>
        <v>0.78964652739798569</v>
      </c>
      <c r="AT156" s="19"/>
      <c r="AU156" s="60"/>
      <c r="AV156" s="60"/>
      <c r="AW156" s="21"/>
      <c r="AX156" s="19"/>
      <c r="AY156" s="19"/>
      <c r="AZ156" s="14">
        <v>0.80773703737962199</v>
      </c>
      <c r="BX156" s="2">
        <v>-1.2</v>
      </c>
      <c r="BY156" s="49">
        <v>13.521406634636485</v>
      </c>
      <c r="BZ156" s="47">
        <v>13.521406634636485</v>
      </c>
      <c r="CB156" s="67"/>
      <c r="CH156" s="47"/>
    </row>
    <row r="157" spans="1:86" s="2" customFormat="1" x14ac:dyDescent="0.2">
      <c r="A157" s="25" t="s">
        <v>60</v>
      </c>
      <c r="B157" s="2" t="s">
        <v>62</v>
      </c>
      <c r="I157" s="15" t="s">
        <v>42</v>
      </c>
      <c r="J157" s="16">
        <v>1</v>
      </c>
      <c r="K157" s="16"/>
      <c r="L157" s="16">
        <v>99</v>
      </c>
      <c r="M157" s="47">
        <v>-1.5337776114719066</v>
      </c>
      <c r="N157" s="47"/>
      <c r="O157" s="60"/>
      <c r="P157" s="60"/>
      <c r="Q157" s="47">
        <v>3.2429555138874226</v>
      </c>
      <c r="R157" s="47"/>
      <c r="S157" s="60"/>
      <c r="T157" s="60"/>
      <c r="U157" s="14">
        <v>1.0746324569991912</v>
      </c>
      <c r="V157" s="47"/>
      <c r="W157" s="60"/>
      <c r="X157" s="60"/>
      <c r="Y157" s="14">
        <v>2.2715268773720112</v>
      </c>
      <c r="Z157" s="47"/>
      <c r="AA157" s="60"/>
      <c r="AB157" s="60"/>
      <c r="AC157" s="14">
        <v>6.5574147959276958</v>
      </c>
      <c r="AD157" s="47"/>
      <c r="AE157" s="60"/>
      <c r="AF157" s="60"/>
      <c r="AG157" s="14">
        <v>5.3658591810487599E-2</v>
      </c>
      <c r="AH157" s="47"/>
      <c r="AI157" s="60"/>
      <c r="AJ157" s="60"/>
      <c r="AK157" s="14">
        <v>2.0018990740626741</v>
      </c>
      <c r="AL157" s="47"/>
      <c r="AM157" s="60"/>
      <c r="AN157" s="60"/>
      <c r="AO157" s="14">
        <v>0.40092594359325551</v>
      </c>
      <c r="AP157" s="47"/>
      <c r="AQ157" s="60"/>
      <c r="AR157" s="60"/>
      <c r="AS157" s="65">
        <f t="shared" si="15"/>
        <v>0.74831140742368429</v>
      </c>
      <c r="AT157" s="19"/>
      <c r="AU157" s="60"/>
      <c r="AV157" s="60"/>
      <c r="AW157" s="21"/>
      <c r="AX157" s="19"/>
      <c r="AY157" s="19"/>
      <c r="AZ157" s="14">
        <v>0.80773703737962199</v>
      </c>
      <c r="BX157" s="2">
        <v>-1.2</v>
      </c>
      <c r="BY157" s="49">
        <v>13.521406634636485</v>
      </c>
      <c r="BZ157" s="47">
        <v>13.521406634636485</v>
      </c>
      <c r="CH157" s="47"/>
    </row>
    <row r="158" spans="1:86" s="2" customFormat="1" x14ac:dyDescent="0.2">
      <c r="A158" s="25" t="s">
        <v>60</v>
      </c>
      <c r="B158" s="2" t="s">
        <v>62</v>
      </c>
      <c r="I158" s="15" t="s">
        <v>42</v>
      </c>
      <c r="J158" s="16">
        <v>1</v>
      </c>
      <c r="K158" s="16"/>
      <c r="L158" s="16">
        <v>99</v>
      </c>
      <c r="M158" s="47">
        <v>-1.5648112841370945</v>
      </c>
      <c r="N158" s="47"/>
      <c r="O158" s="60"/>
      <c r="P158" s="60"/>
      <c r="Q158" s="47">
        <v>3.1609889317628759</v>
      </c>
      <c r="R158" s="47"/>
      <c r="S158" s="60"/>
      <c r="T158" s="60"/>
      <c r="U158" s="14">
        <v>1.0443864264845872</v>
      </c>
      <c r="V158" s="47"/>
      <c r="W158" s="60"/>
      <c r="X158" s="60"/>
      <c r="Y158" s="14">
        <v>2.1896246772819126</v>
      </c>
      <c r="Z158" s="47"/>
      <c r="AA158" s="60"/>
      <c r="AB158" s="60"/>
      <c r="AC158" s="14">
        <v>6.5606682477193932</v>
      </c>
      <c r="AD158" s="47"/>
      <c r="AE158" s="60"/>
      <c r="AF158" s="60"/>
      <c r="AG158" s="14">
        <v>0.22032041239518352</v>
      </c>
      <c r="AH158" s="47"/>
      <c r="AI158" s="60"/>
      <c r="AJ158" s="60"/>
      <c r="AK158" s="14">
        <v>1.8736485008095105</v>
      </c>
      <c r="AL158" s="47"/>
      <c r="AM158" s="60"/>
      <c r="AN158" s="60"/>
      <c r="AO158" s="14">
        <v>0.38531296520241676</v>
      </c>
      <c r="AP158" s="47"/>
      <c r="AQ158" s="60"/>
      <c r="AR158" s="60"/>
      <c r="AS158" s="65">
        <f t="shared" si="15"/>
        <v>0.73193183179385546</v>
      </c>
      <c r="AT158" s="19"/>
      <c r="AU158" s="60"/>
      <c r="AV158" s="60"/>
      <c r="AW158" s="21"/>
      <c r="AX158" s="19"/>
      <c r="AY158" s="19"/>
      <c r="AZ158" s="14">
        <v>0.80773703737962199</v>
      </c>
      <c r="BX158" s="2">
        <v>-1.2</v>
      </c>
      <c r="BY158" s="49">
        <v>13.521406634636485</v>
      </c>
      <c r="BZ158" s="47">
        <v>13.521406634636485</v>
      </c>
      <c r="CH158" s="47"/>
    </row>
    <row r="159" spans="1:86" s="2" customFormat="1" x14ac:dyDescent="0.2">
      <c r="A159" s="25" t="s">
        <v>60</v>
      </c>
      <c r="B159" s="2" t="s">
        <v>62</v>
      </c>
      <c r="I159" s="15" t="s">
        <v>42</v>
      </c>
      <c r="J159" s="16">
        <v>1</v>
      </c>
      <c r="K159" s="16"/>
      <c r="L159" s="16">
        <v>99</v>
      </c>
      <c r="M159" s="47">
        <v>-1.5361578003583052</v>
      </c>
      <c r="N159" s="47"/>
      <c r="O159" s="60"/>
      <c r="P159" s="60"/>
      <c r="Q159" s="47">
        <v>3.2182505649167528</v>
      </c>
      <c r="R159" s="47"/>
      <c r="S159" s="60"/>
      <c r="T159" s="60"/>
      <c r="U159" s="14">
        <v>1.0730019720090571</v>
      </c>
      <c r="V159" s="47"/>
      <c r="W159" s="60"/>
      <c r="X159" s="60"/>
      <c r="Y159" s="14">
        <v>2.2468257340090361</v>
      </c>
      <c r="Z159" s="47"/>
      <c r="AA159" s="60"/>
      <c r="AB159" s="60"/>
      <c r="AC159" s="14">
        <v>6.0116086097889418</v>
      </c>
      <c r="AD159" s="47"/>
      <c r="AE159" s="60"/>
      <c r="AF159" s="60"/>
      <c r="AG159" s="14">
        <v>-0.43940124823144133</v>
      </c>
      <c r="AH159" s="47"/>
      <c r="AI159" s="60"/>
      <c r="AJ159" s="60"/>
      <c r="AK159" s="14">
        <v>1.9797179480126603</v>
      </c>
      <c r="AL159" s="47"/>
      <c r="AM159" s="60"/>
      <c r="AN159" s="60"/>
      <c r="AO159" s="14">
        <v>0.40545738290856392</v>
      </c>
      <c r="AP159" s="47"/>
      <c r="AQ159" s="60"/>
      <c r="AR159" s="60"/>
      <c r="AS159" s="65">
        <f t="shared" si="15"/>
        <v>0.75306534040937434</v>
      </c>
      <c r="AT159" s="19"/>
      <c r="AU159" s="60"/>
      <c r="AV159" s="60"/>
      <c r="AW159" s="21"/>
      <c r="AX159" s="19"/>
      <c r="AY159" s="19"/>
      <c r="AZ159" s="14">
        <v>0.80773703737962199</v>
      </c>
      <c r="BX159" s="2">
        <v>-1.2</v>
      </c>
      <c r="BY159" s="49">
        <v>13.521406634636485</v>
      </c>
      <c r="BZ159" s="47">
        <v>13.521406634636485</v>
      </c>
      <c r="CH159" s="47"/>
    </row>
    <row r="160" spans="1:86" s="2" customFormat="1" x14ac:dyDescent="0.2">
      <c r="A160" s="25" t="s">
        <v>60</v>
      </c>
      <c r="B160" s="2" t="s">
        <v>62</v>
      </c>
      <c r="C160" s="2" t="s">
        <v>95</v>
      </c>
      <c r="D160" s="46">
        <v>-14.9</v>
      </c>
      <c r="E160" s="46">
        <v>85.3</v>
      </c>
      <c r="F160" s="2">
        <v>1016</v>
      </c>
      <c r="G160" s="2" t="s">
        <v>94</v>
      </c>
      <c r="H160" s="2" t="s">
        <v>80</v>
      </c>
      <c r="I160" s="15" t="s">
        <v>42</v>
      </c>
      <c r="J160" s="16">
        <v>1</v>
      </c>
      <c r="K160" s="16">
        <v>12</v>
      </c>
      <c r="L160" s="16">
        <v>99</v>
      </c>
      <c r="M160" s="47">
        <v>-1.5542908002243196</v>
      </c>
      <c r="N160" s="47">
        <f>AVERAGE(M149:M160)</f>
        <v>-1.4033905694579927</v>
      </c>
      <c r="O160" s="47">
        <f>STDEV(M149:M160)</f>
        <v>0.42974163741352556</v>
      </c>
      <c r="P160" s="47">
        <f>O160/SQRT($K160)</f>
        <v>0.12405572502134478</v>
      </c>
      <c r="Q160" s="47">
        <v>3.2223552374530251</v>
      </c>
      <c r="R160" s="47">
        <f>AVERAGE(Q149:Q160)</f>
        <v>2.6037312413670786</v>
      </c>
      <c r="S160" s="47">
        <f>STDEV(Q149:Q160)</f>
        <v>1.309996875604736</v>
      </c>
      <c r="T160" s="47">
        <f>S160/SQRT($K160)</f>
        <v>0.37816352438398154</v>
      </c>
      <c r="U160" s="14">
        <v>1.0533832106442189</v>
      </c>
      <c r="V160" s="47">
        <f>AVERAGE(U149:U160)</f>
        <v>1.0590002045199933</v>
      </c>
      <c r="W160" s="47">
        <f>STDEV(U149:U160)</f>
        <v>3.0662540240658578E-2</v>
      </c>
      <c r="X160" s="47">
        <f>W160/SQRT($K160)</f>
        <v>8.8515129309909811E-3</v>
      </c>
      <c r="Y160" s="14">
        <v>2.2509712216730122</v>
      </c>
      <c r="Z160" s="47">
        <f>AVERAGE(Y149:Y160)</f>
        <v>2.2333351159978818</v>
      </c>
      <c r="AA160" s="47">
        <f>STDEV(Y149:Y160)</f>
        <v>7.4983050777856095E-2</v>
      </c>
      <c r="AB160" s="47">
        <f>AA160/SQRT($K160)</f>
        <v>2.1645742275627298E-2</v>
      </c>
      <c r="AC160" s="14">
        <v>6.4681892901566345</v>
      </c>
      <c r="AD160" s="47">
        <f>AVERAGE(AC149:AC160)</f>
        <v>6.0987020218177577</v>
      </c>
      <c r="AE160" s="47">
        <f>STDEV(AC149:AC160)</f>
        <v>0.43625339547814035</v>
      </c>
      <c r="AF160" s="47">
        <f>AE160/SQRT($K160)</f>
        <v>0.1259355076570963</v>
      </c>
      <c r="AG160" s="14">
        <v>6.0182193950264473E-3</v>
      </c>
      <c r="AH160" s="47">
        <f>AVERAGE(AG149:AG160)</f>
        <v>-0.32596491139675704</v>
      </c>
      <c r="AI160" s="47">
        <f>STDEV(AG149:AG160)</f>
        <v>0.35687473123603458</v>
      </c>
      <c r="AJ160" s="47">
        <f>AI160/SQRT($K160)</f>
        <v>0.10302086107304996</v>
      </c>
      <c r="AK160" s="14">
        <v>1.9883019817418524</v>
      </c>
      <c r="AL160" s="47">
        <f>AVERAGE(AK149:AK160)</f>
        <v>1.9404838952139258</v>
      </c>
      <c r="AM160" s="47">
        <f>STDEV(AK149:AK160)</f>
        <v>0.11557972714787963</v>
      </c>
      <c r="AN160" s="47">
        <f>AM160/SQRT($K160)</f>
        <v>3.3364993290845905E-2</v>
      </c>
      <c r="AO160" s="14">
        <v>0.42874044683430257</v>
      </c>
      <c r="AP160" s="47">
        <f>AVERAGE(AO149:AO160)</f>
        <v>0.39350507074250674</v>
      </c>
      <c r="AQ160" s="47">
        <f>STDEV(AO149:AO160)</f>
        <v>2.6073126081942462E-2</v>
      </c>
      <c r="AR160" s="47">
        <f>AQ160/SQRT($K160)</f>
        <v>7.5266631810122671E-3</v>
      </c>
      <c r="AS160" s="65">
        <f t="shared" si="15"/>
        <v>0.77749160277386675</v>
      </c>
      <c r="AT160" s="17">
        <f>AVERAGE(AS149:AS160)</f>
        <v>0.74052616971596397</v>
      </c>
      <c r="AU160" s="47">
        <f>STDEV(AS149:AS160)</f>
        <v>2.735331657256582E-2</v>
      </c>
      <c r="AV160" s="47">
        <f>AU160/SQRT($K160)</f>
        <v>7.8962223431999646E-3</v>
      </c>
      <c r="AW160" s="13">
        <f>_xlfn.CONFIDENCE.T(0.05,AU160,K160)</f>
        <v>1.7379468198167144E-2</v>
      </c>
      <c r="AX160" s="44">
        <f>SQRT(($BE$2/(AT160-$BF$2)))-273.15</f>
        <v>3.1953155220897429</v>
      </c>
      <c r="AY160" s="45">
        <f>(ABS(AX160-(SQRT($BE$2/(ABS(AT160-AV160)-$BF$2))-273.15)))</f>
        <v>1.8795569171297188</v>
      </c>
      <c r="AZ160" s="14">
        <v>0.80773703737962199</v>
      </c>
      <c r="BA160" s="14">
        <v>6.461896299036976E-2</v>
      </c>
      <c r="BB160" s="46">
        <v>4.4040774518807604</v>
      </c>
      <c r="BC160" s="46">
        <v>3.9429577764652888</v>
      </c>
      <c r="BD160" s="46">
        <v>0.35232619615046085</v>
      </c>
      <c r="BG160" s="47">
        <v>-0.5644909649133405</v>
      </c>
      <c r="BH160" s="47">
        <v>-1.2808472928403019</v>
      </c>
      <c r="BI160" s="47">
        <v>3.7333351159978818</v>
      </c>
      <c r="BJ160" s="47">
        <v>1.5881805072348374</v>
      </c>
      <c r="BK160" s="47">
        <v>8.8081549037615212E-2</v>
      </c>
      <c r="BL160" s="47">
        <v>0.97972240326794802</v>
      </c>
      <c r="BM160" s="47">
        <v>0.46365126472531415</v>
      </c>
      <c r="BN160" s="14" t="s">
        <v>143</v>
      </c>
      <c r="BO160" s="14">
        <v>2.6101209348239441E-2</v>
      </c>
      <c r="BP160" s="14">
        <v>8.559142167628056E-3</v>
      </c>
      <c r="BQ160" s="14">
        <v>1.2973167488140085E-2</v>
      </c>
      <c r="BR160" s="14">
        <v>0.49703319547586933</v>
      </c>
      <c r="BS160" s="14">
        <v>6.1491325132726828</v>
      </c>
      <c r="BT160" s="14">
        <v>3.0613033160444201</v>
      </c>
      <c r="BU160" s="14">
        <v>0.24490426528355361</v>
      </c>
      <c r="BV160" s="2">
        <v>-1.5</v>
      </c>
      <c r="BW160" s="2" t="s">
        <v>135</v>
      </c>
      <c r="BX160" s="2">
        <v>-1.2</v>
      </c>
      <c r="BY160" s="49">
        <v>13.521406634636485</v>
      </c>
      <c r="BZ160" s="47">
        <v>13.521406634636485</v>
      </c>
      <c r="CA160" s="2" t="s">
        <v>127</v>
      </c>
      <c r="CB160" s="68"/>
      <c r="CC160" s="47"/>
      <c r="CD160" s="14"/>
      <c r="CE160" s="14"/>
      <c r="CF160" s="14"/>
      <c r="CH160" s="47"/>
    </row>
    <row r="161" spans="1:86" s="2" customFormat="1" x14ac:dyDescent="0.2">
      <c r="A161" s="25"/>
      <c r="M161" s="47"/>
      <c r="N161" s="47"/>
      <c r="O161" s="60"/>
      <c r="P161" s="60"/>
      <c r="Q161" s="47"/>
      <c r="R161" s="47"/>
      <c r="S161" s="60"/>
      <c r="T161" s="60"/>
      <c r="V161" s="47"/>
      <c r="W161" s="60"/>
      <c r="X161" s="60"/>
      <c r="Z161" s="47"/>
      <c r="AA161" s="60"/>
      <c r="AB161" s="60"/>
      <c r="AD161" s="47"/>
      <c r="AE161" s="60"/>
      <c r="AF161" s="60"/>
      <c r="AH161" s="47"/>
      <c r="AI161" s="60"/>
      <c r="AJ161" s="60"/>
      <c r="AL161" s="47"/>
      <c r="AM161" s="60"/>
      <c r="AN161" s="60"/>
      <c r="AP161" s="47"/>
      <c r="AQ161" s="60"/>
      <c r="AR161" s="60"/>
      <c r="AS161" s="14"/>
      <c r="AU161" s="60"/>
      <c r="AV161" s="60"/>
      <c r="AW161" s="21"/>
      <c r="AX161" s="19"/>
      <c r="AY161" s="19"/>
      <c r="BY161" s="49"/>
      <c r="CB161" s="67"/>
      <c r="CH161" s="47"/>
    </row>
    <row r="162" spans="1:86" s="2" customFormat="1" x14ac:dyDescent="0.2">
      <c r="A162" s="25" t="s">
        <v>60</v>
      </c>
      <c r="B162" s="2" t="s">
        <v>62</v>
      </c>
      <c r="I162" s="15" t="s">
        <v>46</v>
      </c>
      <c r="J162" s="16">
        <v>1</v>
      </c>
      <c r="K162" s="16"/>
      <c r="L162" s="16">
        <v>97</v>
      </c>
      <c r="M162" s="47">
        <v>-1.9387831920922787</v>
      </c>
      <c r="N162" s="47"/>
      <c r="O162" s="60"/>
      <c r="P162" s="60"/>
      <c r="Q162" s="47">
        <v>2.8555449184298611</v>
      </c>
      <c r="R162" s="47"/>
      <c r="S162" s="60"/>
      <c r="T162" s="60"/>
      <c r="U162" s="14">
        <v>0.65437157135237878</v>
      </c>
      <c r="V162" s="47"/>
      <c r="W162" s="60"/>
      <c r="X162" s="60"/>
      <c r="Y162" s="14">
        <v>1.8849984462693214</v>
      </c>
      <c r="Z162" s="47"/>
      <c r="AA162" s="60"/>
      <c r="AB162" s="60"/>
      <c r="AC162" s="14">
        <v>5.057407460852648</v>
      </c>
      <c r="AD162" s="47"/>
      <c r="AE162" s="60"/>
      <c r="AF162" s="60"/>
      <c r="AG162" s="14">
        <v>-0.66556381025603684</v>
      </c>
      <c r="AH162" s="47"/>
      <c r="AI162" s="60"/>
      <c r="AJ162" s="60"/>
      <c r="AK162" s="14">
        <v>1.1979570246279103</v>
      </c>
      <c r="AL162" s="47"/>
      <c r="AM162" s="60"/>
      <c r="AN162" s="60"/>
      <c r="AO162" s="14">
        <v>0.39656452913996998</v>
      </c>
      <c r="AP162" s="47"/>
      <c r="AQ162" s="60"/>
      <c r="AR162" s="60"/>
      <c r="AS162" s="65">
        <f t="shared" ref="AS162:AS170" si="16">AO162*1.0491+0.3277</f>
        <v>0.74373584752074251</v>
      </c>
      <c r="AT162" s="19"/>
      <c r="AU162" s="60"/>
      <c r="AV162" s="60"/>
      <c r="AW162" s="21"/>
      <c r="AX162" s="19"/>
      <c r="AY162" s="19"/>
      <c r="AZ162" s="14">
        <v>3.0613033160444201</v>
      </c>
      <c r="BX162" s="2">
        <v>-1.3</v>
      </c>
      <c r="BY162" s="49">
        <v>13.531356160889001</v>
      </c>
      <c r="CB162" s="67"/>
      <c r="CH162" s="47"/>
    </row>
    <row r="163" spans="1:86" s="2" customFormat="1" x14ac:dyDescent="0.2">
      <c r="A163" s="25" t="s">
        <v>60</v>
      </c>
      <c r="B163" s="2" t="s">
        <v>62</v>
      </c>
      <c r="I163" s="15" t="s">
        <v>46</v>
      </c>
      <c r="J163" s="16">
        <v>1</v>
      </c>
      <c r="K163" s="16"/>
      <c r="L163" s="16">
        <v>97</v>
      </c>
      <c r="M163" s="47">
        <v>-1.8228119046685896</v>
      </c>
      <c r="N163" s="47"/>
      <c r="O163" s="60"/>
      <c r="P163" s="60"/>
      <c r="Q163" s="47">
        <v>2.9698975654744126</v>
      </c>
      <c r="R163" s="47"/>
      <c r="S163" s="60"/>
      <c r="T163" s="60"/>
      <c r="U163" s="14">
        <v>0.77458316185778175</v>
      </c>
      <c r="V163" s="47"/>
      <c r="W163" s="60"/>
      <c r="X163" s="60"/>
      <c r="Y163" s="14">
        <v>1.9990987002644403</v>
      </c>
      <c r="Z163" s="47"/>
      <c r="AA163" s="60"/>
      <c r="AB163" s="60"/>
      <c r="AC163" s="14">
        <v>5.0892751642397922</v>
      </c>
      <c r="AD163" s="47"/>
      <c r="AE163" s="60"/>
      <c r="AF163" s="60"/>
      <c r="AG163" s="14">
        <v>-0.86156952780093443</v>
      </c>
      <c r="AH163" s="47"/>
      <c r="AI163" s="60"/>
      <c r="AJ163" s="60"/>
      <c r="AK163" s="14">
        <v>1.4328087086732388</v>
      </c>
      <c r="AL163" s="47"/>
      <c r="AM163" s="60"/>
      <c r="AN163" s="60"/>
      <c r="AO163" s="14">
        <v>0.39913690570173022</v>
      </c>
      <c r="AP163" s="47"/>
      <c r="AQ163" s="60"/>
      <c r="AR163" s="60"/>
      <c r="AS163" s="65">
        <f t="shared" si="16"/>
        <v>0.74643452777168506</v>
      </c>
      <c r="AT163" s="19"/>
      <c r="AU163" s="60"/>
      <c r="AV163" s="60"/>
      <c r="AW163" s="21"/>
      <c r="AX163" s="19"/>
      <c r="AY163" s="19"/>
      <c r="AZ163" s="14">
        <v>3.0613033160444201</v>
      </c>
      <c r="BX163" s="2">
        <v>-1.3</v>
      </c>
      <c r="BY163" s="49">
        <v>13.531356160889001</v>
      </c>
      <c r="CB163" s="67"/>
      <c r="CH163" s="47"/>
    </row>
    <row r="164" spans="1:86" s="2" customFormat="1" x14ac:dyDescent="0.2">
      <c r="A164" s="25" t="s">
        <v>60</v>
      </c>
      <c r="B164" s="2" t="s">
        <v>62</v>
      </c>
      <c r="I164" s="15" t="s">
        <v>46</v>
      </c>
      <c r="J164" s="16">
        <v>1</v>
      </c>
      <c r="K164" s="16"/>
      <c r="L164" s="16">
        <v>97</v>
      </c>
      <c r="M164" s="47">
        <v>-1.8304906294571004</v>
      </c>
      <c r="N164" s="47"/>
      <c r="O164" s="60"/>
      <c r="P164" s="60"/>
      <c r="Q164" s="47">
        <v>2.9175331628578087</v>
      </c>
      <c r="R164" s="47"/>
      <c r="S164" s="60"/>
      <c r="T164" s="60"/>
      <c r="U164" s="14">
        <v>0.76830001775507473</v>
      </c>
      <c r="V164" s="47"/>
      <c r="W164" s="60"/>
      <c r="X164" s="60"/>
      <c r="Y164" s="2">
        <v>1.9467482554540112</v>
      </c>
      <c r="Z164" s="47"/>
      <c r="AA164" s="60"/>
      <c r="AB164" s="60"/>
      <c r="AC164" s="2">
        <v>5.1061538612658115</v>
      </c>
      <c r="AD164" s="47"/>
      <c r="AE164" s="60"/>
      <c r="AF164" s="60"/>
      <c r="AG164" s="2">
        <v>-0.7404343900042909</v>
      </c>
      <c r="AH164" s="47"/>
      <c r="AI164" s="60"/>
      <c r="AJ164" s="60"/>
      <c r="AK164" s="14">
        <v>1.3765487207256233</v>
      </c>
      <c r="AL164" s="47"/>
      <c r="AM164" s="60"/>
      <c r="AN164" s="60"/>
      <c r="AO164" s="2">
        <v>0.40221713094271139</v>
      </c>
      <c r="AP164" s="47"/>
      <c r="AQ164" s="60"/>
      <c r="AR164" s="60"/>
      <c r="AS164" s="65">
        <f t="shared" si="16"/>
        <v>0.74966599207199847</v>
      </c>
      <c r="AT164" s="19"/>
      <c r="AU164" s="60"/>
      <c r="AV164" s="60"/>
      <c r="AW164" s="21"/>
      <c r="AX164" s="19"/>
      <c r="AY164" s="19"/>
      <c r="AZ164" s="14">
        <v>3.0613033160444201</v>
      </c>
      <c r="BX164" s="2">
        <v>-1.3</v>
      </c>
      <c r="BY164" s="49">
        <v>13.531356160889001</v>
      </c>
      <c r="CB164" s="67"/>
      <c r="CH164" s="47"/>
    </row>
    <row r="165" spans="1:86" s="2" customFormat="1" x14ac:dyDescent="0.2">
      <c r="A165" s="25" t="s">
        <v>60</v>
      </c>
      <c r="B165" s="2" t="s">
        <v>62</v>
      </c>
      <c r="C165" s="22"/>
      <c r="D165" s="22"/>
      <c r="E165" s="22"/>
      <c r="F165" s="22"/>
      <c r="G165" s="22"/>
      <c r="I165" s="15" t="s">
        <v>46</v>
      </c>
      <c r="J165" s="16">
        <v>1</v>
      </c>
      <c r="K165" s="16"/>
      <c r="L165" s="16">
        <v>97</v>
      </c>
      <c r="M165" s="47">
        <v>-1.8063223696976678</v>
      </c>
      <c r="N165" s="47"/>
      <c r="O165" s="60"/>
      <c r="P165" s="60"/>
      <c r="Q165" s="47">
        <v>2.976729374325247</v>
      </c>
      <c r="R165" s="47"/>
      <c r="S165" s="60"/>
      <c r="T165" s="60"/>
      <c r="U165" s="14">
        <v>0.76830001775507473</v>
      </c>
      <c r="V165" s="47"/>
      <c r="W165" s="60"/>
      <c r="X165" s="60"/>
      <c r="Y165" s="14">
        <v>1.9467482554540112</v>
      </c>
      <c r="Z165" s="47"/>
      <c r="AA165" s="60"/>
      <c r="AB165" s="60"/>
      <c r="AC165" s="14">
        <v>5.1061538612658115</v>
      </c>
      <c r="AD165" s="47"/>
      <c r="AE165" s="60"/>
      <c r="AF165" s="60"/>
      <c r="AG165" s="14">
        <v>-0.7404343900042909</v>
      </c>
      <c r="AH165" s="47"/>
      <c r="AI165" s="60"/>
      <c r="AJ165" s="60"/>
      <c r="AK165" s="14">
        <v>1.3765487207256233</v>
      </c>
      <c r="AL165" s="47"/>
      <c r="AM165" s="60"/>
      <c r="AN165" s="60"/>
      <c r="AO165" s="14">
        <v>0.40221713094271139</v>
      </c>
      <c r="AP165" s="47"/>
      <c r="AQ165" s="60"/>
      <c r="AR165" s="60"/>
      <c r="AS165" s="65">
        <f t="shared" si="16"/>
        <v>0.74966599207199847</v>
      </c>
      <c r="AT165" s="17"/>
      <c r="AU165" s="60"/>
      <c r="AV165" s="60"/>
      <c r="AW165" s="21"/>
      <c r="AX165" s="39"/>
      <c r="AY165" s="40"/>
      <c r="AZ165" s="29">
        <v>3.0613033160444201</v>
      </c>
      <c r="BA165" s="22"/>
      <c r="BB165" s="41"/>
      <c r="BC165" s="42"/>
      <c r="BD165" s="41"/>
      <c r="BG165" s="41"/>
      <c r="BH165" s="41"/>
      <c r="BI165" s="41"/>
      <c r="BJ165" s="41"/>
      <c r="BK165" s="41"/>
      <c r="BL165" s="41"/>
      <c r="BX165" s="2">
        <v>-1.3</v>
      </c>
      <c r="BY165" s="49">
        <v>13.531356160889001</v>
      </c>
      <c r="CB165" s="67"/>
      <c r="CH165" s="47"/>
    </row>
    <row r="166" spans="1:86" s="2" customFormat="1" x14ac:dyDescent="0.2">
      <c r="A166" s="25" t="s">
        <v>60</v>
      </c>
      <c r="B166" s="2" t="s">
        <v>62</v>
      </c>
      <c r="I166" s="15" t="s">
        <v>46</v>
      </c>
      <c r="J166" s="16">
        <v>1</v>
      </c>
      <c r="K166" s="16"/>
      <c r="L166" s="16">
        <v>97</v>
      </c>
      <c r="M166" s="47">
        <v>-1.9887991373449307</v>
      </c>
      <c r="N166" s="47"/>
      <c r="O166" s="60"/>
      <c r="P166" s="60"/>
      <c r="Q166" s="47">
        <v>2.7428122815257177</v>
      </c>
      <c r="R166" s="47"/>
      <c r="S166" s="60"/>
      <c r="T166" s="60"/>
      <c r="U166" s="14">
        <v>0.60490012700878404</v>
      </c>
      <c r="V166" s="47"/>
      <c r="W166" s="60"/>
      <c r="X166" s="60"/>
      <c r="Y166" s="14">
        <v>1.772370762579186</v>
      </c>
      <c r="Z166" s="47"/>
      <c r="AA166" s="60"/>
      <c r="AB166" s="60"/>
      <c r="AC166" s="14">
        <v>4.7099638562848041</v>
      </c>
      <c r="AD166" s="47"/>
      <c r="AE166" s="60"/>
      <c r="AF166" s="60"/>
      <c r="AG166" s="14">
        <v>-0.78641972091689216</v>
      </c>
      <c r="AH166" s="47"/>
      <c r="AI166" s="60"/>
      <c r="AJ166" s="60"/>
      <c r="AK166" s="14">
        <v>0.98893515302733714</v>
      </c>
      <c r="AL166" s="47"/>
      <c r="AM166" s="60"/>
      <c r="AN166" s="60"/>
      <c r="AO166" s="14">
        <v>0.34997592012897538</v>
      </c>
      <c r="AP166" s="47"/>
      <c r="AQ166" s="60"/>
      <c r="AR166" s="60"/>
      <c r="AS166" s="65">
        <f t="shared" si="16"/>
        <v>0.69485973780730803</v>
      </c>
      <c r="AT166" s="19"/>
      <c r="AU166" s="60"/>
      <c r="AV166" s="60"/>
      <c r="AW166" s="21"/>
      <c r="AX166" s="19"/>
      <c r="AY166" s="19"/>
      <c r="AZ166" s="14">
        <v>3.0613033160444201</v>
      </c>
      <c r="BX166" s="2">
        <v>-1.3</v>
      </c>
      <c r="BY166" s="49">
        <v>13.531356160889001</v>
      </c>
      <c r="CB166" s="67"/>
      <c r="CH166" s="47"/>
    </row>
    <row r="167" spans="1:86" s="2" customFormat="1" x14ac:dyDescent="0.2">
      <c r="A167" s="25" t="s">
        <v>60</v>
      </c>
      <c r="B167" s="2" t="s">
        <v>62</v>
      </c>
      <c r="I167" s="15" t="s">
        <v>46</v>
      </c>
      <c r="J167" s="16">
        <v>1</v>
      </c>
      <c r="K167" s="16"/>
      <c r="L167" s="16">
        <v>97</v>
      </c>
      <c r="M167" s="47">
        <v>-1.8316652914467051</v>
      </c>
      <c r="N167" s="47"/>
      <c r="O167" s="60"/>
      <c r="P167" s="60"/>
      <c r="Q167" s="47">
        <v>2.9379332837189511</v>
      </c>
      <c r="R167" s="47"/>
      <c r="S167" s="60"/>
      <c r="T167" s="60"/>
      <c r="U167" s="14">
        <v>0.76627559869094763</v>
      </c>
      <c r="V167" s="47"/>
      <c r="W167" s="60"/>
      <c r="X167" s="60"/>
      <c r="Y167" s="14">
        <v>1.9671522581183325</v>
      </c>
      <c r="Z167" s="47"/>
      <c r="AA167" s="60"/>
      <c r="AB167" s="60"/>
      <c r="AC167" s="14">
        <v>5.5032460489712332</v>
      </c>
      <c r="AD167" s="47"/>
      <c r="AE167" s="60"/>
      <c r="AF167" s="60"/>
      <c r="AG167" s="14">
        <v>-0.38644310147968597</v>
      </c>
      <c r="AH167" s="47"/>
      <c r="AI167" s="60"/>
      <c r="AJ167" s="60"/>
      <c r="AK167" s="14">
        <v>1.3698497663325038</v>
      </c>
      <c r="AL167" s="47"/>
      <c r="AM167" s="60"/>
      <c r="AN167" s="60"/>
      <c r="AO167" s="14">
        <v>0.37673200362298154</v>
      </c>
      <c r="AP167" s="47"/>
      <c r="AQ167" s="60"/>
      <c r="AR167" s="60"/>
      <c r="AS167" s="65">
        <f t="shared" si="16"/>
        <v>0.72292954500086992</v>
      </c>
      <c r="AT167" s="19"/>
      <c r="AU167" s="60"/>
      <c r="AV167" s="60"/>
      <c r="AW167" s="21"/>
      <c r="AX167" s="19"/>
      <c r="AY167" s="19"/>
      <c r="AZ167" s="14">
        <v>3.0613033160444201</v>
      </c>
      <c r="BX167" s="2">
        <v>-1.3</v>
      </c>
      <c r="BY167" s="49">
        <v>13.531356160889001</v>
      </c>
      <c r="CB167" s="67"/>
      <c r="CH167" s="47"/>
    </row>
    <row r="168" spans="1:86" s="2" customFormat="1" x14ac:dyDescent="0.2">
      <c r="A168" s="25" t="s">
        <v>60</v>
      </c>
      <c r="B168" s="2" t="s">
        <v>62</v>
      </c>
      <c r="I168" s="15" t="s">
        <v>42</v>
      </c>
      <c r="J168" s="16">
        <v>1</v>
      </c>
      <c r="K168" s="16"/>
      <c r="L168" s="16">
        <v>99</v>
      </c>
      <c r="M168" s="47">
        <v>-1.8156406982568722</v>
      </c>
      <c r="N168" s="47"/>
      <c r="O168" s="60"/>
      <c r="P168" s="60"/>
      <c r="Q168" s="47">
        <v>2.8938261956140843</v>
      </c>
      <c r="R168" s="47"/>
      <c r="S168" s="60"/>
      <c r="T168" s="60"/>
      <c r="U168" s="14">
        <v>0.78512812074342886</v>
      </c>
      <c r="V168" s="47"/>
      <c r="W168" s="60"/>
      <c r="X168" s="60"/>
      <c r="Y168" s="14">
        <v>1.9230066120900204</v>
      </c>
      <c r="Z168" s="47"/>
      <c r="AA168" s="60"/>
      <c r="AB168" s="60"/>
      <c r="AC168" s="14">
        <v>6.084010778834136</v>
      </c>
      <c r="AD168" s="47"/>
      <c r="AE168" s="60"/>
      <c r="AF168" s="60"/>
      <c r="AG168" s="14">
        <v>0.2790992868181158</v>
      </c>
      <c r="AH168" s="47"/>
      <c r="AI168" s="60"/>
      <c r="AJ168" s="60"/>
      <c r="AK168" s="14">
        <v>1.3522322738426795</v>
      </c>
      <c r="AL168" s="47"/>
      <c r="AM168" s="60"/>
      <c r="AN168" s="60"/>
      <c r="AO168" s="14">
        <v>0.3858162254988251</v>
      </c>
      <c r="AP168" s="47"/>
      <c r="AQ168" s="60"/>
      <c r="AR168" s="60"/>
      <c r="AS168" s="65">
        <f t="shared" si="16"/>
        <v>0.7324598021708173</v>
      </c>
      <c r="AT168" s="19"/>
      <c r="AU168" s="60"/>
      <c r="AV168" s="60"/>
      <c r="AW168" s="21"/>
      <c r="AX168" s="19"/>
      <c r="AY168" s="19"/>
      <c r="AZ168" s="14">
        <v>3.0613033160444201</v>
      </c>
      <c r="BX168" s="2">
        <v>-1.3</v>
      </c>
      <c r="BY168" s="49">
        <v>13.531356160889001</v>
      </c>
      <c r="CB168" s="67"/>
      <c r="CH168" s="47"/>
    </row>
    <row r="169" spans="1:86" s="2" customFormat="1" x14ac:dyDescent="0.2">
      <c r="A169" s="25" t="s">
        <v>60</v>
      </c>
      <c r="B169" s="2" t="s">
        <v>62</v>
      </c>
      <c r="I169" s="15" t="s">
        <v>42</v>
      </c>
      <c r="J169" s="16">
        <v>1</v>
      </c>
      <c r="K169" s="16"/>
      <c r="L169" s="16">
        <v>99</v>
      </c>
      <c r="M169" s="47">
        <v>-1.7797244204041784</v>
      </c>
      <c r="N169" s="47"/>
      <c r="O169" s="60"/>
      <c r="P169" s="60"/>
      <c r="Q169" s="47">
        <v>3.0681193580565163</v>
      </c>
      <c r="R169" s="47"/>
      <c r="S169" s="60"/>
      <c r="T169" s="60"/>
      <c r="U169" s="14">
        <v>0.81716020157252778</v>
      </c>
      <c r="V169" s="47"/>
      <c r="W169" s="60"/>
      <c r="X169" s="60"/>
      <c r="Y169" s="14">
        <v>2.0972301462404346</v>
      </c>
      <c r="Z169" s="47"/>
      <c r="AA169" s="60"/>
      <c r="AB169" s="60"/>
      <c r="AC169" s="14">
        <v>5.9099730129221202</v>
      </c>
      <c r="AD169" s="47"/>
      <c r="AE169" s="60"/>
      <c r="AF169" s="60"/>
      <c r="AG169" s="14">
        <v>-0.2415771153328472</v>
      </c>
      <c r="AH169" s="47"/>
      <c r="AI169" s="60"/>
      <c r="AJ169" s="60"/>
      <c r="AK169" s="14">
        <v>1.5571794811987116</v>
      </c>
      <c r="AL169" s="47"/>
      <c r="AM169" s="60"/>
      <c r="AN169" s="60"/>
      <c r="AO169" s="14">
        <v>0.38250182187304915</v>
      </c>
      <c r="AP169" s="47"/>
      <c r="AQ169" s="60"/>
      <c r="AR169" s="60"/>
      <c r="AS169" s="65">
        <f t="shared" si="16"/>
        <v>0.72898266132701584</v>
      </c>
      <c r="AT169" s="19"/>
      <c r="AU169" s="60"/>
      <c r="AV169" s="60"/>
      <c r="AW169" s="21"/>
      <c r="AX169" s="19"/>
      <c r="AY169" s="19"/>
      <c r="AZ169" s="14">
        <v>3.0613033160444201</v>
      </c>
      <c r="BX169" s="2">
        <v>-1.3</v>
      </c>
      <c r="BY169" s="49">
        <v>13.531356160889045</v>
      </c>
      <c r="CH169" s="47"/>
    </row>
    <row r="170" spans="1:86" s="2" customFormat="1" x14ac:dyDescent="0.2">
      <c r="A170" s="25" t="s">
        <v>60</v>
      </c>
      <c r="B170" s="2" t="s">
        <v>62</v>
      </c>
      <c r="C170" s="2" t="s">
        <v>93</v>
      </c>
      <c r="D170" s="46">
        <v>-83.8</v>
      </c>
      <c r="E170" s="46">
        <v>86.7</v>
      </c>
      <c r="F170" s="2">
        <v>811</v>
      </c>
      <c r="G170" s="2" t="s">
        <v>94</v>
      </c>
      <c r="I170" s="15" t="s">
        <v>42</v>
      </c>
      <c r="J170" s="16">
        <v>1</v>
      </c>
      <c r="K170" s="16">
        <v>9</v>
      </c>
      <c r="L170" s="16">
        <v>99</v>
      </c>
      <c r="M170" s="47">
        <v>-1.8833340194667185</v>
      </c>
      <c r="N170" s="47">
        <f>AVERAGE(M162:M170)</f>
        <v>-1.8552857403150047</v>
      </c>
      <c r="O170" s="47">
        <f>STDEV(M162:M170)</f>
        <v>6.8456450408814137E-2</v>
      </c>
      <c r="P170" s="47">
        <f>O170/SQRT($K170)</f>
        <v>2.2818816802938045E-2</v>
      </c>
      <c r="Q170" s="47">
        <v>2.8165074134202608</v>
      </c>
      <c r="R170" s="47">
        <f>AVERAGE(Q162:Q170)</f>
        <v>2.9087670614914294</v>
      </c>
      <c r="S170" s="47">
        <f>STDEV(Q162:Q170)</f>
        <v>9.6037193053399875E-2</v>
      </c>
      <c r="T170" s="47">
        <f>S170/SQRT($K170)</f>
        <v>3.2012397684466627E-2</v>
      </c>
      <c r="U170" s="14">
        <v>0.71535528745630139</v>
      </c>
      <c r="V170" s="47">
        <f>AVERAGE(U162:U170)</f>
        <v>0.73937490046581111</v>
      </c>
      <c r="W170" s="47">
        <f>STDEV(U162:U170)</f>
        <v>6.8617123186824835E-2</v>
      </c>
      <c r="X170" s="47">
        <f>W170/SQRT($K170)</f>
        <v>2.287237439560828E-2</v>
      </c>
      <c r="Y170" s="14">
        <v>1.8458345038105506</v>
      </c>
      <c r="Z170" s="47">
        <f>AVERAGE(Y162:Y170)</f>
        <v>1.9314653266978121</v>
      </c>
      <c r="AA170" s="47">
        <f>STDEV(Y162:Y170)</f>
        <v>9.264676229162383E-2</v>
      </c>
      <c r="AB170" s="47">
        <f>AA170/SQRT($K170)</f>
        <v>3.0882254097207944E-2</v>
      </c>
      <c r="AC170" s="14">
        <v>5.4561529797539086</v>
      </c>
      <c r="AD170" s="47">
        <f>AVERAGE(AC162:AC170)</f>
        <v>5.3358152249322517</v>
      </c>
      <c r="AE170" s="47">
        <f>STDEV(AC162:AC170)</f>
        <v>0.44263973960886677</v>
      </c>
      <c r="AF170" s="47">
        <f>AE170/SQRT($K170)</f>
        <v>0.14754657986962225</v>
      </c>
      <c r="AG170" s="14">
        <v>-0.19110468807087555</v>
      </c>
      <c r="AH170" s="47">
        <f>AVERAGE(AG162:AG170)</f>
        <v>-0.48160527300530415</v>
      </c>
      <c r="AI170" s="47">
        <f>STDEV(AG162:AG170)</f>
        <v>0.37663673183966639</v>
      </c>
      <c r="AJ170" s="47">
        <f>AI170/SQRT($K170)</f>
        <v>0.1255455772798888</v>
      </c>
      <c r="AK170" s="14">
        <v>1.2255274979633968</v>
      </c>
      <c r="AL170" s="47">
        <f>AVERAGE(AK162:AK170)</f>
        <v>1.3197319274574471</v>
      </c>
      <c r="AM170" s="47">
        <f>STDEV(AK162:AK170)</f>
        <v>0.16291185230818489</v>
      </c>
      <c r="AN170" s="47">
        <f>AM170/SQRT($K170)</f>
        <v>5.4303950769394961E-2</v>
      </c>
      <c r="AO170" s="14">
        <v>0.40504892009290971</v>
      </c>
      <c r="AP170" s="47">
        <f>AVERAGE(AO162:AO170)</f>
        <v>0.38891228754931823</v>
      </c>
      <c r="AQ170" s="47">
        <f>STDEV(AO162:AO170)</f>
        <v>1.7651515295584057E-2</v>
      </c>
      <c r="AR170" s="47">
        <f>AQ170/SQRT($K170)</f>
        <v>5.883838431861352E-3</v>
      </c>
      <c r="AS170" s="65">
        <f t="shared" si="16"/>
        <v>0.75263682206947147</v>
      </c>
      <c r="AT170" s="17">
        <f>AVERAGE(AS162:AS170)</f>
        <v>0.73570788086798955</v>
      </c>
      <c r="AU170" s="47">
        <f>STDEV(AS162:AS170)</f>
        <v>1.8518204696597221E-2</v>
      </c>
      <c r="AV170" s="47">
        <f>AU170/SQRT($K170)</f>
        <v>6.1727348988657406E-3</v>
      </c>
      <c r="AW170" s="13">
        <f>_xlfn.CONFIDENCE.T(0.05,AU170,K170)</f>
        <v>1.4234352202303475E-2</v>
      </c>
      <c r="AX170" s="44">
        <f>SQRT(($BE$2/(AT170-$BF$2)))-273.15</f>
        <v>4.3376732661008646</v>
      </c>
      <c r="AY170" s="45">
        <f>(ABS(AX170-(SQRT($BE$2/(ABS(AT170-AV170)-$BF$2))-273.15)))</f>
        <v>1.4843941139150729</v>
      </c>
      <c r="AZ170" s="14">
        <v>3.0613033160444201</v>
      </c>
      <c r="BA170" s="14">
        <v>0.24490426528355361</v>
      </c>
      <c r="BB170" s="46">
        <v>17.727672129686137</v>
      </c>
      <c r="BC170" s="46">
        <v>19.804380011947881</v>
      </c>
      <c r="BD170" s="46">
        <v>1.4182137703748909</v>
      </c>
      <c r="BG170" s="47">
        <v>2.3896232692891659</v>
      </c>
      <c r="BH170" s="47">
        <v>-1.2647715358771507</v>
      </c>
      <c r="BI170" s="47">
        <v>3.4314653266978121</v>
      </c>
      <c r="BJ170" s="47">
        <v>4.3492060461658903</v>
      </c>
      <c r="BK170" s="47">
        <v>0.35455344259372273</v>
      </c>
      <c r="BL170" s="47">
        <v>0.94499689926540076</v>
      </c>
      <c r="BM170" s="47">
        <v>0.36387716548951232</v>
      </c>
      <c r="BN170" s="14">
        <v>0.13274310388971441</v>
      </c>
      <c r="BO170" s="14">
        <v>4.3855712279289576E-2</v>
      </c>
      <c r="BP170" s="14">
        <v>5.5134977909435133E-2</v>
      </c>
      <c r="BQ170" s="14">
        <v>2.7607545525057285E-3</v>
      </c>
      <c r="BR170" s="14">
        <v>6.2950854267836559E-2</v>
      </c>
      <c r="BS170" s="14">
        <v>5.3518964260313169</v>
      </c>
      <c r="BT170" s="14">
        <v>0.80773703737962199</v>
      </c>
      <c r="BU170" s="14">
        <v>6.461896299036976E-2</v>
      </c>
      <c r="BV170" s="2">
        <v>-1.5</v>
      </c>
      <c r="BW170" s="2" t="s">
        <v>135</v>
      </c>
      <c r="BX170" s="2">
        <v>-1.3</v>
      </c>
      <c r="BY170" s="49">
        <v>13.531356160889045</v>
      </c>
      <c r="BZ170" s="47"/>
      <c r="CA170" s="2" t="s">
        <v>127</v>
      </c>
      <c r="CB170" s="68">
        <f>BY170</f>
        <v>13.531356160889045</v>
      </c>
      <c r="CC170" s="47"/>
      <c r="CD170" s="14"/>
      <c r="CF170" s="14"/>
      <c r="CH170" s="47"/>
    </row>
    <row r="171" spans="1:86" s="2" customFormat="1" x14ac:dyDescent="0.2">
      <c r="A171" s="25"/>
      <c r="D171" s="46"/>
      <c r="E171" s="46"/>
      <c r="I171" s="15"/>
      <c r="J171" s="16"/>
      <c r="K171" s="16"/>
      <c r="L171" s="16"/>
      <c r="M171" s="47"/>
      <c r="N171" s="47"/>
      <c r="O171" s="60"/>
      <c r="P171" s="60"/>
      <c r="Q171" s="47"/>
      <c r="R171" s="47"/>
      <c r="S171" s="60"/>
      <c r="T171" s="60"/>
      <c r="U171" s="14"/>
      <c r="V171" s="47"/>
      <c r="W171" s="60"/>
      <c r="X171" s="60"/>
      <c r="Y171" s="14"/>
      <c r="Z171" s="47"/>
      <c r="AA171" s="60"/>
      <c r="AB171" s="60"/>
      <c r="AC171" s="14"/>
      <c r="AD171" s="47"/>
      <c r="AE171" s="60"/>
      <c r="AF171" s="60"/>
      <c r="AG171" s="14"/>
      <c r="AH171" s="47"/>
      <c r="AI171" s="60"/>
      <c r="AJ171" s="60"/>
      <c r="AK171" s="14"/>
      <c r="AL171" s="47"/>
      <c r="AM171" s="60"/>
      <c r="AN171" s="60"/>
      <c r="AO171" s="14"/>
      <c r="AP171" s="47"/>
      <c r="AQ171" s="60"/>
      <c r="AR171" s="60"/>
      <c r="AS171" s="14"/>
      <c r="AU171" s="60"/>
      <c r="AV171" s="60"/>
      <c r="AW171" s="17"/>
      <c r="AX171" s="44"/>
      <c r="AY171" s="45"/>
      <c r="AZ171" s="14"/>
      <c r="BA171" s="14"/>
      <c r="BB171" s="46"/>
      <c r="BC171" s="46"/>
      <c r="BD171" s="46"/>
      <c r="BG171" s="47"/>
      <c r="BH171" s="47"/>
      <c r="BI171" s="47"/>
      <c r="BJ171" s="47"/>
      <c r="BK171" s="47"/>
      <c r="BL171" s="47"/>
      <c r="BM171" s="47"/>
      <c r="BY171" s="49"/>
      <c r="CB171" s="67"/>
      <c r="CH171" s="47"/>
    </row>
    <row r="172" spans="1:86" s="2" customFormat="1" x14ac:dyDescent="0.2">
      <c r="A172" s="25" t="s">
        <v>60</v>
      </c>
      <c r="B172" s="2" t="s">
        <v>61</v>
      </c>
      <c r="I172" s="15" t="s">
        <v>44</v>
      </c>
      <c r="J172" s="16">
        <v>1</v>
      </c>
      <c r="K172" s="16"/>
      <c r="L172" s="16">
        <v>91</v>
      </c>
      <c r="M172" s="47">
        <v>-1.7832343343040959</v>
      </c>
      <c r="N172" s="47"/>
      <c r="O172" s="60"/>
      <c r="P172" s="60"/>
      <c r="Q172" s="47">
        <v>4.0231228046305612</v>
      </c>
      <c r="R172" s="47"/>
      <c r="S172" s="60"/>
      <c r="T172" s="60"/>
      <c r="U172" s="14">
        <v>0.77765210043885147</v>
      </c>
      <c r="V172" s="47"/>
      <c r="W172" s="60"/>
      <c r="X172" s="60"/>
      <c r="Y172" s="14">
        <v>3.0523001547986581</v>
      </c>
      <c r="Z172" s="47"/>
      <c r="AA172" s="60"/>
      <c r="AB172" s="60"/>
      <c r="AC172" s="14">
        <v>6.9410199473413936</v>
      </c>
      <c r="AD172" s="47"/>
      <c r="AE172" s="60"/>
      <c r="AF172" s="60"/>
      <c r="AG172" s="14">
        <v>-1.1207840496017112</v>
      </c>
      <c r="AH172" s="47"/>
      <c r="AI172" s="60"/>
      <c r="AJ172" s="60"/>
      <c r="AK172" s="14">
        <v>2.4400209143146667</v>
      </c>
      <c r="AL172" s="47"/>
      <c r="AM172" s="60"/>
      <c r="AN172" s="60"/>
      <c r="AO172" s="14">
        <v>0.33163846572695221</v>
      </c>
      <c r="AP172" s="47"/>
      <c r="AQ172" s="60"/>
      <c r="AR172" s="60"/>
      <c r="AS172" s="65">
        <f t="shared" ref="AS172:AS178" si="17">AO172*1.0491+0.3277</f>
        <v>0.67562191439414554</v>
      </c>
      <c r="AT172" s="17"/>
      <c r="AU172" s="60"/>
      <c r="AV172" s="60"/>
      <c r="AW172" s="21"/>
      <c r="AX172" s="19"/>
      <c r="AY172" s="19"/>
      <c r="AZ172" s="14">
        <v>1.0717806106882899</v>
      </c>
      <c r="BX172" s="2">
        <v>2.5</v>
      </c>
      <c r="BY172" s="49">
        <v>13.160852032244485</v>
      </c>
      <c r="BZ172" s="47">
        <v>13.160852032244485</v>
      </c>
      <c r="CB172" s="67"/>
      <c r="CH172" s="47"/>
    </row>
    <row r="173" spans="1:86" s="2" customFormat="1" x14ac:dyDescent="0.2">
      <c r="A173" s="25" t="s">
        <v>60</v>
      </c>
      <c r="B173" s="2" t="s">
        <v>61</v>
      </c>
      <c r="I173" s="15" t="s">
        <v>44</v>
      </c>
      <c r="J173" s="16">
        <v>1</v>
      </c>
      <c r="K173" s="16"/>
      <c r="L173" s="16">
        <v>91</v>
      </c>
      <c r="M173" s="47">
        <v>-1.825521449739228</v>
      </c>
      <c r="N173" s="47"/>
      <c r="O173" s="60"/>
      <c r="P173" s="60"/>
      <c r="Q173" s="47">
        <v>3.9549038347476526</v>
      </c>
      <c r="R173" s="47"/>
      <c r="S173" s="60"/>
      <c r="T173" s="60"/>
      <c r="U173" s="14">
        <v>0.73481139445081445</v>
      </c>
      <c r="V173" s="47"/>
      <c r="W173" s="60"/>
      <c r="X173" s="60"/>
      <c r="Y173" s="14">
        <v>2.9841715856034199</v>
      </c>
      <c r="Z173" s="47"/>
      <c r="AA173" s="60"/>
      <c r="AB173" s="60"/>
      <c r="AC173" s="14">
        <v>7.7421172247076893</v>
      </c>
      <c r="AD173" s="47"/>
      <c r="AE173" s="60"/>
      <c r="AF173" s="60"/>
      <c r="AG173" s="14">
        <v>-0.19029030153912274</v>
      </c>
      <c r="AH173" s="47"/>
      <c r="AI173" s="60"/>
      <c r="AJ173" s="60"/>
      <c r="AK173" s="14">
        <v>2.360746924859491</v>
      </c>
      <c r="AL173" s="47"/>
      <c r="AM173" s="60"/>
      <c r="AN173" s="60"/>
      <c r="AO173" s="14">
        <v>0.36307595513704327</v>
      </c>
      <c r="AP173" s="47"/>
      <c r="AQ173" s="60"/>
      <c r="AR173" s="60"/>
      <c r="AS173" s="65">
        <f t="shared" si="17"/>
        <v>0.70860298453427206</v>
      </c>
      <c r="AT173" s="19"/>
      <c r="AU173" s="60"/>
      <c r="AV173" s="60"/>
      <c r="AW173" s="21"/>
      <c r="AX173" s="19"/>
      <c r="AY173" s="19"/>
      <c r="AZ173" s="14">
        <v>1.0717806106882899</v>
      </c>
      <c r="BX173" s="2">
        <v>2.5</v>
      </c>
      <c r="BY173" s="49">
        <v>13.160852032244485</v>
      </c>
      <c r="BZ173" s="47">
        <v>13.160852032244485</v>
      </c>
      <c r="CB173" s="67"/>
      <c r="CH173" s="47"/>
    </row>
    <row r="174" spans="1:86" s="2" customFormat="1" x14ac:dyDescent="0.2">
      <c r="A174" s="25" t="s">
        <v>60</v>
      </c>
      <c r="B174" s="2" t="s">
        <v>61</v>
      </c>
      <c r="I174" s="15" t="s">
        <v>45</v>
      </c>
      <c r="J174" s="16">
        <v>1</v>
      </c>
      <c r="K174" s="16"/>
      <c r="L174" s="16">
        <v>101</v>
      </c>
      <c r="M174" s="47">
        <v>-1.8193116445081536</v>
      </c>
      <c r="N174" s="47"/>
      <c r="O174" s="60"/>
      <c r="P174" s="60"/>
      <c r="Q174" s="47">
        <v>3.9903119571424925</v>
      </c>
      <c r="R174" s="47"/>
      <c r="S174" s="60"/>
      <c r="T174" s="60"/>
      <c r="U174" s="14">
        <v>0.74015228114361353</v>
      </c>
      <c r="V174" s="47"/>
      <c r="W174" s="60"/>
      <c r="X174" s="60"/>
      <c r="Y174" s="14">
        <v>3.0195679936896767</v>
      </c>
      <c r="Z174" s="47"/>
      <c r="AA174" s="60"/>
      <c r="AB174" s="60"/>
      <c r="AC174" s="14">
        <v>7.5270704096110093</v>
      </c>
      <c r="AD174" s="47"/>
      <c r="AE174" s="60"/>
      <c r="AF174" s="60"/>
      <c r="AG174" s="14">
        <v>-0.47418686182129632</v>
      </c>
      <c r="AH174" s="47"/>
      <c r="AI174" s="60"/>
      <c r="AJ174" s="60"/>
      <c r="AK174" s="14">
        <v>2.4311613943857058</v>
      </c>
      <c r="AL174" s="47"/>
      <c r="AM174" s="60"/>
      <c r="AN174" s="60"/>
      <c r="AO174" s="14">
        <v>0.39223684469313902</v>
      </c>
      <c r="AP174" s="47"/>
      <c r="AQ174" s="60"/>
      <c r="AR174" s="60"/>
      <c r="AS174" s="65">
        <f t="shared" si="17"/>
        <v>0.73919567376757211</v>
      </c>
      <c r="AT174" s="19"/>
      <c r="AU174" s="60"/>
      <c r="AV174" s="60"/>
      <c r="AW174" s="21"/>
      <c r="AX174" s="19"/>
      <c r="AY174" s="19"/>
      <c r="AZ174" s="14">
        <v>1.0717806106882899</v>
      </c>
      <c r="BX174" s="2">
        <v>2.5</v>
      </c>
      <c r="BY174" s="49">
        <v>13.160852032244485</v>
      </c>
      <c r="BZ174" s="47">
        <v>13.160852032244485</v>
      </c>
      <c r="CB174" s="67"/>
      <c r="CH174" s="47"/>
    </row>
    <row r="175" spans="1:86" s="2" customFormat="1" x14ac:dyDescent="0.2">
      <c r="A175" s="25" t="s">
        <v>60</v>
      </c>
      <c r="B175" s="2" t="s">
        <v>61</v>
      </c>
      <c r="D175" s="22"/>
      <c r="E175" s="22"/>
      <c r="F175" s="22"/>
      <c r="G175" s="22"/>
      <c r="H175" s="22"/>
      <c r="I175" s="15" t="s">
        <v>45</v>
      </c>
      <c r="J175" s="16">
        <v>1</v>
      </c>
      <c r="K175" s="16"/>
      <c r="L175" s="16">
        <v>101</v>
      </c>
      <c r="M175" s="47">
        <v>-1.859186371119296</v>
      </c>
      <c r="N175" s="47"/>
      <c r="O175" s="60"/>
      <c r="P175" s="60"/>
      <c r="Q175" s="47">
        <v>3.9320716617209976</v>
      </c>
      <c r="R175" s="47"/>
      <c r="S175" s="60"/>
      <c r="T175" s="60"/>
      <c r="U175" s="14">
        <v>0.69952774609648927</v>
      </c>
      <c r="V175" s="47"/>
      <c r="W175" s="60"/>
      <c r="X175" s="60"/>
      <c r="Y175" s="14">
        <v>2.9614133159956282</v>
      </c>
      <c r="Z175" s="47"/>
      <c r="AA175" s="60"/>
      <c r="AB175" s="60"/>
      <c r="AC175" s="14">
        <v>7.3807041966861551</v>
      </c>
      <c r="AD175" s="47"/>
      <c r="AE175" s="60"/>
      <c r="AF175" s="60"/>
      <c r="AG175" s="14">
        <v>-0.50342813181435131</v>
      </c>
      <c r="AH175" s="47"/>
      <c r="AI175" s="60"/>
      <c r="AJ175" s="60"/>
      <c r="AK175" s="14">
        <v>2.3613366286556468</v>
      </c>
      <c r="AL175" s="47"/>
      <c r="AM175" s="60"/>
      <c r="AN175" s="60"/>
      <c r="AO175" s="14">
        <v>0.42084289619323534</v>
      </c>
      <c r="AP175" s="47"/>
      <c r="AQ175" s="60"/>
      <c r="AR175" s="60"/>
      <c r="AS175" s="65">
        <f t="shared" si="17"/>
        <v>0.76920628239632316</v>
      </c>
      <c r="AT175" s="19"/>
      <c r="AU175" s="60"/>
      <c r="AV175" s="60"/>
      <c r="AW175" s="21"/>
      <c r="AX175" s="39"/>
      <c r="AY175" s="40"/>
      <c r="AZ175" s="29">
        <v>1.0717806106882899</v>
      </c>
      <c r="BA175" s="22"/>
      <c r="BB175" s="41"/>
      <c r="BC175" s="42"/>
      <c r="BD175" s="41"/>
      <c r="BG175" s="41"/>
      <c r="BH175" s="41"/>
      <c r="BI175" s="41"/>
      <c r="BJ175" s="41"/>
      <c r="BK175" s="41"/>
      <c r="BL175" s="41"/>
      <c r="BX175" s="2">
        <v>2.5</v>
      </c>
      <c r="BY175" s="49">
        <v>13.160852032244485</v>
      </c>
      <c r="BZ175" s="47">
        <v>13.160852032244485</v>
      </c>
      <c r="CB175" s="67"/>
      <c r="CH175" s="47"/>
    </row>
    <row r="176" spans="1:86" s="2" customFormat="1" x14ac:dyDescent="0.2">
      <c r="A176" s="25" t="s">
        <v>60</v>
      </c>
      <c r="B176" s="2" t="s">
        <v>61</v>
      </c>
      <c r="I176" s="15" t="s">
        <v>45</v>
      </c>
      <c r="J176" s="16">
        <v>1</v>
      </c>
      <c r="K176" s="16"/>
      <c r="L176" s="16">
        <v>101</v>
      </c>
      <c r="M176" s="47">
        <v>-1.8454139771661255</v>
      </c>
      <c r="N176" s="47"/>
      <c r="O176" s="60"/>
      <c r="P176" s="60"/>
      <c r="Q176" s="47">
        <v>3.9805932101484252</v>
      </c>
      <c r="R176" s="47"/>
      <c r="S176" s="60"/>
      <c r="T176" s="60"/>
      <c r="U176" s="14">
        <v>0.71249604895599916</v>
      </c>
      <c r="V176" s="47"/>
      <c r="W176" s="60"/>
      <c r="X176" s="60"/>
      <c r="Y176" s="14">
        <v>3.009907039079863</v>
      </c>
      <c r="Z176" s="47"/>
      <c r="AA176" s="60"/>
      <c r="AB176" s="60"/>
      <c r="AC176" s="14">
        <v>7.2449152658518869</v>
      </c>
      <c r="AD176" s="47"/>
      <c r="AE176" s="60"/>
      <c r="AF176" s="60"/>
      <c r="AG176" s="14">
        <v>-0.73475207759109151</v>
      </c>
      <c r="AH176" s="47"/>
      <c r="AI176" s="60"/>
      <c r="AJ176" s="60"/>
      <c r="AK176" s="14">
        <v>2.3857833300849061</v>
      </c>
      <c r="AL176" s="47"/>
      <c r="AM176" s="60"/>
      <c r="AN176" s="60"/>
      <c r="AO176" s="14">
        <v>0.38346864432206584</v>
      </c>
      <c r="AP176" s="47"/>
      <c r="AQ176" s="60"/>
      <c r="AR176" s="60"/>
      <c r="AS176" s="65">
        <f t="shared" si="17"/>
        <v>0.72999695475827919</v>
      </c>
      <c r="AT176" s="19"/>
      <c r="AU176" s="60"/>
      <c r="AV176" s="60"/>
      <c r="AW176" s="21"/>
      <c r="AX176" s="19"/>
      <c r="AY176" s="19"/>
      <c r="AZ176" s="14">
        <v>1.0717806106882899</v>
      </c>
      <c r="BX176" s="2">
        <v>2.5</v>
      </c>
      <c r="BY176" s="49">
        <v>13.160852032244485</v>
      </c>
      <c r="BZ176" s="47">
        <v>13.160852032244485</v>
      </c>
      <c r="CB176" s="67"/>
      <c r="CH176" s="47"/>
    </row>
    <row r="177" spans="1:86" s="2" customFormat="1" x14ac:dyDescent="0.2">
      <c r="A177" s="25" t="s">
        <v>60</v>
      </c>
      <c r="B177" s="2" t="s">
        <v>61</v>
      </c>
      <c r="I177" s="15" t="s">
        <v>45</v>
      </c>
      <c r="J177" s="16">
        <v>1</v>
      </c>
      <c r="K177" s="16"/>
      <c r="L177" s="16">
        <v>101</v>
      </c>
      <c r="M177" s="47">
        <v>-1.8370523343466729</v>
      </c>
      <c r="N177" s="47"/>
      <c r="O177" s="60"/>
      <c r="P177" s="60"/>
      <c r="Q177" s="47">
        <v>3.9817790947751455</v>
      </c>
      <c r="R177" s="47"/>
      <c r="S177" s="60"/>
      <c r="T177" s="60"/>
      <c r="U177" s="14">
        <v>0.72142760182405419</v>
      </c>
      <c r="V177" s="47"/>
      <c r="W177" s="60"/>
      <c r="X177" s="60"/>
      <c r="Y177" s="14">
        <v>3.0110742919546283</v>
      </c>
      <c r="Z177" s="47"/>
      <c r="AA177" s="60"/>
      <c r="AB177" s="60"/>
      <c r="AC177" s="14">
        <v>7.9124838933301849</v>
      </c>
      <c r="AD177" s="47"/>
      <c r="AE177" s="60"/>
      <c r="AF177" s="60"/>
      <c r="AG177" s="14">
        <v>-7.4827406786520667E-2</v>
      </c>
      <c r="AH177" s="47"/>
      <c r="AI177" s="60"/>
      <c r="AJ177" s="60"/>
      <c r="AK177" s="14">
        <v>2.4152813709086844</v>
      </c>
      <c r="AL177" s="47"/>
      <c r="AM177" s="60"/>
      <c r="AN177" s="60"/>
      <c r="AO177" s="14">
        <v>0.40309504363753024</v>
      </c>
      <c r="AP177" s="47"/>
      <c r="AQ177" s="60"/>
      <c r="AR177" s="60"/>
      <c r="AS177" s="65">
        <f t="shared" si="17"/>
        <v>0.75058701028013286</v>
      </c>
      <c r="AT177" s="19"/>
      <c r="AU177" s="60"/>
      <c r="AV177" s="60"/>
      <c r="AW177" s="21"/>
      <c r="AX177" s="19"/>
      <c r="AY177" s="19"/>
      <c r="AZ177" s="14">
        <v>1.0717806106882899</v>
      </c>
      <c r="BX177" s="2">
        <v>2.5</v>
      </c>
      <c r="BY177" s="49">
        <v>13.160852032244485</v>
      </c>
      <c r="BZ177" s="47">
        <v>13.160852032244485</v>
      </c>
      <c r="CB177" s="67"/>
      <c r="CH177" s="47"/>
    </row>
    <row r="178" spans="1:86" s="2" customFormat="1" x14ac:dyDescent="0.2">
      <c r="A178" s="25" t="s">
        <v>60</v>
      </c>
      <c r="B178" s="2" t="s">
        <v>61</v>
      </c>
      <c r="C178" s="2" t="s">
        <v>91</v>
      </c>
      <c r="D178" s="46">
        <v>149.58000000000001</v>
      </c>
      <c r="E178" s="46">
        <v>53.196166699999999</v>
      </c>
      <c r="F178" s="2">
        <v>123</v>
      </c>
      <c r="G178" s="2" t="s">
        <v>114</v>
      </c>
      <c r="H178" s="2" t="s">
        <v>92</v>
      </c>
      <c r="I178" s="15" t="s">
        <v>45</v>
      </c>
      <c r="J178" s="16">
        <v>1</v>
      </c>
      <c r="K178" s="16">
        <v>7</v>
      </c>
      <c r="L178" s="16">
        <v>101</v>
      </c>
      <c r="M178" s="47">
        <v>-1.8428487797562734</v>
      </c>
      <c r="N178" s="47">
        <f>AVERAGE(M172:M178)</f>
        <v>-1.8303669844199781</v>
      </c>
      <c r="O178" s="47">
        <f>STDEV(M172:M178)</f>
        <v>2.4578597101073699E-2</v>
      </c>
      <c r="P178" s="47">
        <f>O178/SQRT($K178)</f>
        <v>9.2898365006134406E-3</v>
      </c>
      <c r="Q178" s="47">
        <v>3.9046621904457677</v>
      </c>
      <c r="R178" s="47">
        <f>AVERAGE(Q172:Q178)</f>
        <v>3.9667778219444338</v>
      </c>
      <c r="S178" s="47">
        <f>STDEV(Q172:Q178)</f>
        <v>3.9472303659382819E-2</v>
      </c>
      <c r="T178" s="47">
        <f>S178/SQRT($K178)</f>
        <v>1.4919128451078819E-2</v>
      </c>
      <c r="U178" s="14">
        <v>0.71809136431050646</v>
      </c>
      <c r="V178" s="47">
        <f>AVERAGE(U172:U178)</f>
        <v>0.72916550531718982</v>
      </c>
      <c r="W178" s="47">
        <f>STDEV(U172:U178)</f>
        <v>2.5305844220153504E-2</v>
      </c>
      <c r="X178" s="47">
        <f>W178/SQRT($K178)</f>
        <v>9.5647100747239169E-3</v>
      </c>
      <c r="Y178" s="14">
        <v>2.9339656131468814</v>
      </c>
      <c r="Z178" s="47">
        <f>AVERAGE(Y172:Y178)</f>
        <v>2.9960571420383935</v>
      </c>
      <c r="AA178" s="47">
        <f>STDEV(Y172:Y178)</f>
        <v>3.9433890171022765E-2</v>
      </c>
      <c r="AB178" s="47">
        <f>AA178/SQRT($K178)</f>
        <v>1.4904609517194365E-2</v>
      </c>
      <c r="AC178" s="14">
        <v>7.7133159449314928</v>
      </c>
      <c r="AD178" s="47">
        <f>AVERAGE(AC172:AC178)</f>
        <v>7.494518126065687</v>
      </c>
      <c r="AE178" s="47">
        <f>STDEV(AC172:AC178)</f>
        <v>0.33330373164142896</v>
      </c>
      <c r="AF178" s="47">
        <f>AE178/SQRT($K178)</f>
        <v>0.12597696928186158</v>
      </c>
      <c r="AG178" s="14">
        <v>-0.11877484719541309</v>
      </c>
      <c r="AH178" s="47">
        <f>AVERAGE(AG172:AG178)</f>
        <v>-0.45957766804992956</v>
      </c>
      <c r="AI178" s="47">
        <f>STDEV(AG172:AG178)</f>
        <v>0.3767727295495068</v>
      </c>
      <c r="AJ178" s="47">
        <f>AI178/SQRT($K178)</f>
        <v>0.14240670616842743</v>
      </c>
      <c r="AK178" s="14">
        <v>2.3043216955840604</v>
      </c>
      <c r="AL178" s="47">
        <f>AVERAGE(AK172:AK178)</f>
        <v>2.3855217512561659</v>
      </c>
      <c r="AM178" s="47">
        <f>STDEV(AK172:AK178)</f>
        <v>4.7838269902794321E-2</v>
      </c>
      <c r="AN178" s="47">
        <f>AM178/SQRT($K178)</f>
        <v>1.8081166473482832E-2</v>
      </c>
      <c r="AO178" s="14">
        <v>0.37389009234684023</v>
      </c>
      <c r="AP178" s="47">
        <f>AVERAGE(AO172:AO178)</f>
        <v>0.38117827743668664</v>
      </c>
      <c r="AQ178" s="47">
        <f>STDEV(AO172:AO178)</f>
        <v>2.8914151583667707E-2</v>
      </c>
      <c r="AR178" s="47">
        <f>AQ178/SQRT($K178)</f>
        <v>1.0928522065829878E-2</v>
      </c>
      <c r="AS178" s="65">
        <f t="shared" si="17"/>
        <v>0.71994809588107</v>
      </c>
      <c r="AT178" s="17">
        <f>AVERAGE(AS172:AS178)</f>
        <v>0.72759413085882774</v>
      </c>
      <c r="AU178" s="47">
        <f>STDEV(AS172:AS178)</f>
        <v>3.0333836426425783E-2</v>
      </c>
      <c r="AV178" s="47">
        <f>AU178/SQRT($K178)</f>
        <v>1.1465112499262121E-2</v>
      </c>
      <c r="AW178" s="13">
        <f>_xlfn.CONFIDENCE.T(0.05,AU178,K178)</f>
        <v>2.8054119649154805E-2</v>
      </c>
      <c r="AX178" s="44">
        <f>SQRT(($BE$2/(AT178-$BF$2)))-273.15</f>
        <v>6.2937805847511186</v>
      </c>
      <c r="AY178" s="45">
        <f>(ABS(AX178-(SQRT($BE$2/(ABS(AT178-AV178)-$BF$2))-273.15)))</f>
        <v>2.8359629175199643</v>
      </c>
      <c r="AZ178" s="14">
        <v>1.0717806106882899</v>
      </c>
      <c r="BA178" s="14">
        <v>8.5742448855063422E-2</v>
      </c>
      <c r="BB178" s="46">
        <v>7.2324785490205921</v>
      </c>
      <c r="BC178" s="46">
        <v>7.3101019397269917</v>
      </c>
      <c r="BD178" s="46">
        <v>0.57859828392164736</v>
      </c>
      <c r="BG178" s="47">
        <v>0.93477670899539866</v>
      </c>
      <c r="BH178" s="47">
        <v>0.30687364756574764</v>
      </c>
      <c r="BI178" s="47">
        <v>4.4960571420383939</v>
      </c>
      <c r="BJ178" s="47">
        <v>3.0011096820431269</v>
      </c>
      <c r="BK178" s="47">
        <v>0.14464957098041184</v>
      </c>
      <c r="BL178" s="47">
        <v>2.4452417373500577</v>
      </c>
      <c r="BM178" s="47">
        <v>0.6993582869813082</v>
      </c>
      <c r="BN178" s="14">
        <v>6.9341833393100419E-2</v>
      </c>
      <c r="BO178" s="14">
        <v>4.8272122095383875E-2</v>
      </c>
      <c r="BP178" s="14">
        <v>4.549345571207649E-2</v>
      </c>
      <c r="BQ178" s="14">
        <v>1.2665702447028373</v>
      </c>
      <c r="BR178" s="14">
        <v>26.23813061709081</v>
      </c>
      <c r="BS178" s="14">
        <v>5.9780768450370054</v>
      </c>
      <c r="BT178" s="14">
        <v>1.0717806106882928</v>
      </c>
      <c r="BU178" s="14">
        <v>8.5742448855063422E-2</v>
      </c>
      <c r="BV178" s="2">
        <v>4.2</v>
      </c>
      <c r="BW178" s="2" t="s">
        <v>135</v>
      </c>
      <c r="BX178" s="2">
        <v>2.5</v>
      </c>
      <c r="BY178" s="49">
        <v>13.160852032244485</v>
      </c>
      <c r="BZ178" s="47">
        <v>13.160852032244485</v>
      </c>
      <c r="CA178" s="2" t="s">
        <v>127</v>
      </c>
      <c r="CB178" s="68"/>
      <c r="CC178" s="47"/>
      <c r="CD178" s="14"/>
      <c r="CE178" s="14"/>
      <c r="CF178" s="14"/>
      <c r="CH178" s="47"/>
    </row>
    <row r="179" spans="1:86" s="2" customFormat="1" x14ac:dyDescent="0.2">
      <c r="A179" s="25"/>
      <c r="I179" s="15"/>
      <c r="J179" s="16"/>
      <c r="K179" s="16"/>
      <c r="M179" s="47"/>
      <c r="N179" s="47"/>
      <c r="O179" s="60"/>
      <c r="P179" s="60"/>
      <c r="Q179" s="47"/>
      <c r="R179" s="47"/>
      <c r="S179" s="60"/>
      <c r="T179" s="60"/>
      <c r="V179" s="47"/>
      <c r="W179" s="60"/>
      <c r="X179" s="60"/>
      <c r="Y179" s="14"/>
      <c r="Z179" s="47"/>
      <c r="AA179" s="60"/>
      <c r="AB179" s="60"/>
      <c r="AC179" s="14"/>
      <c r="AD179" s="47"/>
      <c r="AE179" s="60"/>
      <c r="AF179" s="60"/>
      <c r="AG179" s="14"/>
      <c r="AH179" s="47"/>
      <c r="AI179" s="60"/>
      <c r="AJ179" s="60"/>
      <c r="AL179" s="47"/>
      <c r="AM179" s="60"/>
      <c r="AN179" s="60"/>
      <c r="AO179" s="14"/>
      <c r="AP179" s="47"/>
      <c r="AQ179" s="60"/>
      <c r="AR179" s="60"/>
      <c r="AS179" s="14"/>
      <c r="AU179" s="60"/>
      <c r="AV179" s="60"/>
      <c r="AW179" s="21"/>
      <c r="AX179" s="19"/>
      <c r="AY179" s="19"/>
      <c r="CB179" s="67"/>
      <c r="CH179" s="47"/>
    </row>
    <row r="180" spans="1:86" s="2" customFormat="1" x14ac:dyDescent="0.2">
      <c r="A180" s="25" t="s">
        <v>49</v>
      </c>
      <c r="B180" s="2" t="s">
        <v>53</v>
      </c>
      <c r="I180" s="15" t="s">
        <v>31</v>
      </c>
      <c r="J180" s="16">
        <v>1</v>
      </c>
      <c r="K180" s="16"/>
      <c r="L180" s="16">
        <v>66</v>
      </c>
      <c r="M180" s="47">
        <v>-0.81239070945160374</v>
      </c>
      <c r="N180" s="47"/>
      <c r="O180" s="60"/>
      <c r="P180" s="60"/>
      <c r="Q180" s="47">
        <v>0.56025086092545939</v>
      </c>
      <c r="R180" s="47"/>
      <c r="S180" s="60"/>
      <c r="T180" s="60"/>
      <c r="U180" s="14">
        <v>1.9494146229580869</v>
      </c>
      <c r="V180" s="47"/>
      <c r="W180" s="60"/>
      <c r="X180" s="60"/>
      <c r="Y180" s="14">
        <v>-0.41295641266032135</v>
      </c>
      <c r="Z180" s="47"/>
      <c r="AA180" s="60"/>
      <c r="AB180" s="60"/>
      <c r="AC180" s="14">
        <v>0.73745294368815495</v>
      </c>
      <c r="AD180" s="47"/>
      <c r="AE180" s="60"/>
      <c r="AF180" s="60"/>
      <c r="AG180" s="14">
        <v>-0.38540141447407361</v>
      </c>
      <c r="AH180" s="47"/>
      <c r="AI180" s="60"/>
      <c r="AJ180" s="60"/>
      <c r="AK180" s="14">
        <v>1.587203269998172E-2</v>
      </c>
      <c r="AL180" s="47"/>
      <c r="AM180" s="60"/>
      <c r="AN180" s="60"/>
      <c r="AO180" s="14">
        <v>0.30420471729267207</v>
      </c>
      <c r="AP180" s="47"/>
      <c r="AQ180" s="60"/>
      <c r="AR180" s="60"/>
      <c r="AS180" s="65">
        <f t="shared" ref="AS180:AS186" si="18">AO180*1.0958+0.3331</f>
        <v>0.66644752920931016</v>
      </c>
      <c r="AT180" s="19"/>
      <c r="AU180" s="60"/>
      <c r="AV180" s="60"/>
      <c r="AW180" s="21"/>
      <c r="AX180" s="19"/>
      <c r="AY180" s="19"/>
      <c r="AZ180" s="14">
        <v>5.9041292931325602</v>
      </c>
      <c r="BX180" s="2">
        <v>20</v>
      </c>
      <c r="BY180" s="47">
        <v>11.636441833252757</v>
      </c>
      <c r="BZ180" s="47">
        <v>11.636441833252757</v>
      </c>
      <c r="CB180" s="67"/>
      <c r="CH180" s="47"/>
    </row>
    <row r="181" spans="1:86" s="2" customFormat="1" x14ac:dyDescent="0.2">
      <c r="A181" s="25" t="s">
        <v>49</v>
      </c>
      <c r="B181" s="2" t="s">
        <v>53</v>
      </c>
      <c r="I181" s="15" t="s">
        <v>31</v>
      </c>
      <c r="J181" s="16">
        <v>1</v>
      </c>
      <c r="K181" s="16"/>
      <c r="L181" s="16">
        <v>66</v>
      </c>
      <c r="M181" s="47">
        <v>-0.85544341475998298</v>
      </c>
      <c r="N181" s="47"/>
      <c r="O181" s="60"/>
      <c r="P181" s="60"/>
      <c r="Q181" s="47">
        <v>0.40441477078029864</v>
      </c>
      <c r="R181" s="47"/>
      <c r="S181" s="60"/>
      <c r="T181" s="60"/>
      <c r="U181" s="14">
        <v>1.9090310916853239</v>
      </c>
      <c r="V181" s="47"/>
      <c r="W181" s="60"/>
      <c r="X181" s="60"/>
      <c r="Y181" s="14">
        <v>-0.56870577593470273</v>
      </c>
      <c r="Z181" s="47"/>
      <c r="AA181" s="60"/>
      <c r="AB181" s="60"/>
      <c r="AC181" s="14">
        <v>0.51397524262974947</v>
      </c>
      <c r="AD181" s="47"/>
      <c r="AE181" s="60"/>
      <c r="AF181" s="60"/>
      <c r="AG181" s="14">
        <v>-0.29715248809926431</v>
      </c>
      <c r="AH181" s="47"/>
      <c r="AI181" s="60"/>
      <c r="AJ181" s="60"/>
      <c r="AK181" s="14">
        <v>-0.20138726035594245</v>
      </c>
      <c r="AL181" s="47"/>
      <c r="AM181" s="60"/>
      <c r="AN181" s="60"/>
      <c r="AO181" s="14">
        <v>0.28451271193566385</v>
      </c>
      <c r="AP181" s="47"/>
      <c r="AQ181" s="60"/>
      <c r="AR181" s="60"/>
      <c r="AS181" s="65">
        <f t="shared" si="18"/>
        <v>0.64486902973910043</v>
      </c>
      <c r="AT181" s="19"/>
      <c r="AU181" s="60"/>
      <c r="AV181" s="60"/>
      <c r="AW181" s="21"/>
      <c r="AX181" s="19"/>
      <c r="AY181" s="19"/>
      <c r="AZ181" s="14">
        <v>5.9041292931325602</v>
      </c>
      <c r="BX181" s="2">
        <v>20</v>
      </c>
      <c r="BY181" s="47">
        <v>11.636441833252757</v>
      </c>
      <c r="BZ181" s="47">
        <v>11.636441833252757</v>
      </c>
      <c r="CB181" s="67"/>
      <c r="CH181" s="47"/>
    </row>
    <row r="182" spans="1:86" s="2" customFormat="1" x14ac:dyDescent="0.2">
      <c r="A182" s="25" t="s">
        <v>49</v>
      </c>
      <c r="B182" s="2" t="s">
        <v>53</v>
      </c>
      <c r="I182" s="15" t="s">
        <v>31</v>
      </c>
      <c r="J182" s="16">
        <v>1</v>
      </c>
      <c r="K182" s="16"/>
      <c r="L182" s="16">
        <v>66</v>
      </c>
      <c r="M182" s="47">
        <v>-0.81499089043863471</v>
      </c>
      <c r="N182" s="47"/>
      <c r="O182" s="60"/>
      <c r="P182" s="60"/>
      <c r="Q182" s="47">
        <v>0.56315682035060544</v>
      </c>
      <c r="R182" s="47"/>
      <c r="S182" s="60"/>
      <c r="T182" s="60"/>
      <c r="U182" s="14">
        <v>1.9465146653059735</v>
      </c>
      <c r="V182" s="47"/>
      <c r="W182" s="60"/>
      <c r="X182" s="60"/>
      <c r="Y182" s="14">
        <v>-0.41004445808690093</v>
      </c>
      <c r="Z182" s="47"/>
      <c r="AA182" s="60"/>
      <c r="AB182" s="60"/>
      <c r="AC182" s="14">
        <v>0.80704366055861509</v>
      </c>
      <c r="AD182" s="47"/>
      <c r="AE182" s="60"/>
      <c r="AF182" s="60"/>
      <c r="AG182" s="14">
        <v>-0.32170840709132287</v>
      </c>
      <c r="AH182" s="47"/>
      <c r="AI182" s="60"/>
      <c r="AJ182" s="60"/>
      <c r="AK182" s="14">
        <v>3.9710352480973321E-2</v>
      </c>
      <c r="AL182" s="47"/>
      <c r="AM182" s="60"/>
      <c r="AN182" s="60"/>
      <c r="AO182" s="14">
        <v>0.32787543269502395</v>
      </c>
      <c r="AP182" s="47"/>
      <c r="AQ182" s="60"/>
      <c r="AR182" s="60"/>
      <c r="AS182" s="65">
        <f t="shared" si="18"/>
        <v>0.69238589914720727</v>
      </c>
      <c r="AT182" s="19"/>
      <c r="AU182" s="60"/>
      <c r="AV182" s="60"/>
      <c r="AW182" s="21"/>
      <c r="AX182" s="19"/>
      <c r="AY182" s="19"/>
      <c r="AZ182" s="14">
        <v>5.9041292931325602</v>
      </c>
      <c r="BX182" s="2">
        <v>20</v>
      </c>
      <c r="BY182" s="47">
        <v>11.636441833252757</v>
      </c>
      <c r="BZ182" s="47">
        <v>11.636441833252757</v>
      </c>
      <c r="CB182" s="67"/>
      <c r="CH182" s="47"/>
    </row>
    <row r="183" spans="1:86" s="2" customFormat="1" x14ac:dyDescent="0.2">
      <c r="A183" s="25" t="s">
        <v>49</v>
      </c>
      <c r="B183" s="2" t="s">
        <v>53</v>
      </c>
      <c r="I183" s="15" t="s">
        <v>31</v>
      </c>
      <c r="J183" s="16">
        <v>1</v>
      </c>
      <c r="K183" s="16"/>
      <c r="L183" s="16">
        <v>66</v>
      </c>
      <c r="M183" s="47">
        <v>-0.83868301260034728</v>
      </c>
      <c r="N183" s="47"/>
      <c r="O183" s="60"/>
      <c r="P183" s="60"/>
      <c r="Q183" s="47">
        <v>0.40821715977966566</v>
      </c>
      <c r="R183" s="47"/>
      <c r="S183" s="60"/>
      <c r="T183" s="60"/>
      <c r="U183" s="14">
        <v>1.9268805007853742</v>
      </c>
      <c r="V183" s="47"/>
      <c r="W183" s="60"/>
      <c r="X183" s="60"/>
      <c r="Y183" s="14">
        <v>-0.56494064551760914</v>
      </c>
      <c r="Z183" s="47"/>
      <c r="AA183" s="60"/>
      <c r="AB183" s="60"/>
      <c r="AC183" s="14">
        <v>0.83259142789260387</v>
      </c>
      <c r="AD183" s="47"/>
      <c r="AE183" s="60"/>
      <c r="AF183" s="60"/>
      <c r="AG183" s="14">
        <v>1.3674647881184443E-2</v>
      </c>
      <c r="AH183" s="47"/>
      <c r="AI183" s="60"/>
      <c r="AJ183" s="60"/>
      <c r="AK183" s="14">
        <v>-0.18665828408757912</v>
      </c>
      <c r="AL183" s="47"/>
      <c r="AM183" s="60"/>
      <c r="AN183" s="60"/>
      <c r="AO183" s="14">
        <v>0.27821134683758686</v>
      </c>
      <c r="AP183" s="47"/>
      <c r="AQ183" s="60"/>
      <c r="AR183" s="60"/>
      <c r="AS183" s="65">
        <f t="shared" si="18"/>
        <v>0.63796399386462777</v>
      </c>
      <c r="AT183" s="19"/>
      <c r="AU183" s="60"/>
      <c r="AV183" s="60"/>
      <c r="AW183" s="21"/>
      <c r="AX183" s="19"/>
      <c r="AY183" s="19"/>
      <c r="AZ183" s="14">
        <v>5.9041292931325602</v>
      </c>
      <c r="BX183" s="2">
        <v>20</v>
      </c>
      <c r="BY183" s="47">
        <v>11.636441833252757</v>
      </c>
      <c r="BZ183" s="47">
        <v>11.636441833252757</v>
      </c>
      <c r="CB183" s="67"/>
      <c r="CH183" s="47"/>
    </row>
    <row r="184" spans="1:86" s="2" customFormat="1" x14ac:dyDescent="0.2">
      <c r="A184" s="25" t="s">
        <v>49</v>
      </c>
      <c r="B184" s="2" t="s">
        <v>53</v>
      </c>
      <c r="D184" s="22"/>
      <c r="E184" s="22"/>
      <c r="F184" s="22"/>
      <c r="G184" s="22"/>
      <c r="H184" s="22"/>
      <c r="I184" s="15" t="s">
        <v>32</v>
      </c>
      <c r="J184" s="16">
        <v>1</v>
      </c>
      <c r="K184" s="16"/>
      <c r="L184" s="16">
        <v>67</v>
      </c>
      <c r="M184" s="47">
        <v>-0.73832232131375741</v>
      </c>
      <c r="N184" s="47"/>
      <c r="O184" s="60"/>
      <c r="P184" s="60"/>
      <c r="Q184" s="47">
        <v>0.71708228547983854</v>
      </c>
      <c r="R184" s="47"/>
      <c r="S184" s="60"/>
      <c r="T184" s="60"/>
      <c r="U184" s="14">
        <v>2.0230551650989632</v>
      </c>
      <c r="V184" s="47"/>
      <c r="W184" s="60"/>
      <c r="X184" s="60"/>
      <c r="Y184" s="14">
        <v>-0.25628103461278329</v>
      </c>
      <c r="Z184" s="47"/>
      <c r="AA184" s="60"/>
      <c r="AB184" s="60"/>
      <c r="AC184" s="14">
        <v>1.2071797961066</v>
      </c>
      <c r="AD184" s="47"/>
      <c r="AE184" s="60"/>
      <c r="AF184" s="60"/>
      <c r="AG184" s="14">
        <v>-0.22960569418890853</v>
      </c>
      <c r="AH184" s="47"/>
      <c r="AI184" s="60"/>
      <c r="AJ184" s="60"/>
      <c r="AK184" s="14">
        <v>0.27322632376047817</v>
      </c>
      <c r="AL184" s="47"/>
      <c r="AM184" s="60"/>
      <c r="AN184" s="60"/>
      <c r="AO184" s="14">
        <v>0.33095917041117695</v>
      </c>
      <c r="AP184" s="47"/>
      <c r="AQ184" s="60"/>
      <c r="AR184" s="60"/>
      <c r="AS184" s="65">
        <f t="shared" si="18"/>
        <v>0.69576505893656782</v>
      </c>
      <c r="AT184" s="19"/>
      <c r="AU184" s="60"/>
      <c r="AV184" s="60"/>
      <c r="AW184" s="21"/>
      <c r="AX184" s="39"/>
      <c r="AY184" s="40"/>
      <c r="AZ184" s="29">
        <v>5.9041292931325602</v>
      </c>
      <c r="BA184" s="22"/>
      <c r="BB184" s="41"/>
      <c r="BC184" s="42"/>
      <c r="BD184" s="41"/>
      <c r="BG184" s="41"/>
      <c r="BH184" s="41"/>
      <c r="BI184" s="41"/>
      <c r="BJ184" s="41"/>
      <c r="BK184" s="41"/>
      <c r="BL184" s="41"/>
      <c r="BX184" s="2">
        <v>20</v>
      </c>
      <c r="BY184" s="47">
        <v>11.636441833252757</v>
      </c>
      <c r="BZ184" s="47">
        <v>11.636441833252757</v>
      </c>
      <c r="CB184" s="67"/>
      <c r="CH184" s="47"/>
    </row>
    <row r="185" spans="1:86" s="2" customFormat="1" x14ac:dyDescent="0.2">
      <c r="A185" s="25" t="s">
        <v>49</v>
      </c>
      <c r="B185" s="2" t="s">
        <v>53</v>
      </c>
      <c r="I185" s="15" t="s">
        <v>32</v>
      </c>
      <c r="J185" s="16">
        <v>1</v>
      </c>
      <c r="K185" s="16"/>
      <c r="L185" s="16">
        <v>67</v>
      </c>
      <c r="M185" s="47">
        <v>-0.82896864634220402</v>
      </c>
      <c r="N185" s="47"/>
      <c r="O185" s="60"/>
      <c r="P185" s="60"/>
      <c r="Q185" s="47">
        <v>0.52655393320174126</v>
      </c>
      <c r="R185" s="47"/>
      <c r="S185" s="60"/>
      <c r="T185" s="60"/>
      <c r="U185" s="14">
        <v>1.9328798660208171</v>
      </c>
      <c r="V185" s="47"/>
      <c r="W185" s="60"/>
      <c r="X185" s="60"/>
      <c r="Y185" s="14">
        <v>-0.446618327786382</v>
      </c>
      <c r="Z185" s="47"/>
      <c r="AA185" s="60"/>
      <c r="AB185" s="60"/>
      <c r="AC185" s="14">
        <v>1.0777371948018921</v>
      </c>
      <c r="AD185" s="47"/>
      <c r="AE185" s="60"/>
      <c r="AF185" s="60"/>
      <c r="AG185" s="14">
        <v>2.1877160672090223E-2</v>
      </c>
      <c r="AH185" s="47"/>
      <c r="AI185" s="60"/>
      <c r="AJ185" s="60"/>
      <c r="AK185" s="14">
        <v>2.0230925490860585E-2</v>
      </c>
      <c r="AL185" s="47"/>
      <c r="AM185" s="60"/>
      <c r="AN185" s="60"/>
      <c r="AO185" s="14">
        <v>0.35881592259262574</v>
      </c>
      <c r="AP185" s="47"/>
      <c r="AQ185" s="60"/>
      <c r="AR185" s="60"/>
      <c r="AS185" s="65">
        <f t="shared" si="18"/>
        <v>0.72629048797699935</v>
      </c>
      <c r="AT185" s="19"/>
      <c r="AU185" s="60"/>
      <c r="AV185" s="60"/>
      <c r="AW185" s="21"/>
      <c r="AX185" s="19"/>
      <c r="AY185" s="19"/>
      <c r="AZ185" s="14">
        <v>5.9041292931325602</v>
      </c>
      <c r="BX185" s="2">
        <v>20</v>
      </c>
      <c r="BY185" s="47">
        <v>11.636441833252757</v>
      </c>
      <c r="BZ185" s="47">
        <v>11.636441833252757</v>
      </c>
      <c r="CB185" s="67"/>
      <c r="CH185" s="47"/>
    </row>
    <row r="186" spans="1:86" s="2" customFormat="1" x14ac:dyDescent="0.2">
      <c r="A186" s="25" t="s">
        <v>49</v>
      </c>
      <c r="B186" s="2" t="s">
        <v>53</v>
      </c>
      <c r="C186" s="2" t="s">
        <v>83</v>
      </c>
      <c r="D186" s="46">
        <v>-20.399999999999999</v>
      </c>
      <c r="E186" s="46">
        <v>20</v>
      </c>
      <c r="F186" s="2">
        <v>3400</v>
      </c>
      <c r="G186" s="2" t="s">
        <v>72</v>
      </c>
      <c r="H186" s="2" t="s">
        <v>145</v>
      </c>
      <c r="I186" s="15" t="s">
        <v>32</v>
      </c>
      <c r="J186" s="16">
        <v>1</v>
      </c>
      <c r="K186" s="16">
        <v>7</v>
      </c>
      <c r="L186" s="16">
        <v>67</v>
      </c>
      <c r="M186" s="47">
        <v>-0.64720408456302658</v>
      </c>
      <c r="N186" s="47">
        <f>AVERAGE(M180:M186)</f>
        <v>-0.7908575827813652</v>
      </c>
      <c r="O186" s="47">
        <f>STDEV(M180:M186)</f>
        <v>7.3431859486637927E-2</v>
      </c>
      <c r="P186" s="47">
        <f>O186/SQRT($K186)</f>
        <v>2.7754634072954726E-2</v>
      </c>
      <c r="Q186" s="47">
        <v>0.75268951408746376</v>
      </c>
      <c r="R186" s="47">
        <f>AVERAGE(Q180:Q186)</f>
        <v>0.56176647780072464</v>
      </c>
      <c r="S186" s="47">
        <f>STDEV(Q180:Q186)</f>
        <v>0.13549644036590705</v>
      </c>
      <c r="T186" s="47">
        <f>S186/SQRT($K186)</f>
        <v>5.1212840677526239E-2</v>
      </c>
      <c r="U186" s="14">
        <v>2.1195348588080849</v>
      </c>
      <c r="V186" s="47">
        <f>AVERAGE(U180:U186)</f>
        <v>1.9724729672375179</v>
      </c>
      <c r="W186" s="47">
        <f>STDEV(U180:U186)</f>
        <v>7.4232110760339018E-2</v>
      </c>
      <c r="X186" s="47">
        <f>W186/SQRT($K186)</f>
        <v>2.8057100623894122E-2</v>
      </c>
      <c r="Y186" s="14">
        <v>-0.22087544479467169</v>
      </c>
      <c r="Z186" s="47">
        <f>AVERAGE(Y180:Y186)</f>
        <v>-0.41148887134191015</v>
      </c>
      <c r="AA186" s="47">
        <f>STDEV(Y180:Y186)</f>
        <v>0.13535500961476582</v>
      </c>
      <c r="AB186" s="47">
        <f>AA186/SQRT($K186)</f>
        <v>5.1159384878203845E-2</v>
      </c>
      <c r="AC186" s="14">
        <v>1.034480979452107</v>
      </c>
      <c r="AD186" s="47">
        <f>AVERAGE(AC180:AC186)</f>
        <v>0.88720874930424609</v>
      </c>
      <c r="AE186" s="47">
        <f>STDEV(AC180:AC186)</f>
        <v>0.23505716119712686</v>
      </c>
      <c r="AF186" s="47">
        <f>AE186/SQRT($K186)</f>
        <v>8.8843256058917019E-2</v>
      </c>
      <c r="AG186" s="14">
        <v>-0.47305809363754059</v>
      </c>
      <c r="AH186" s="47">
        <f>AVERAGE(AG180:AG186)</f>
        <v>-0.2387677555625479</v>
      </c>
      <c r="AI186" s="47">
        <f>STDEV(AG180:AG186)</f>
        <v>0.19080015893359101</v>
      </c>
      <c r="AJ186" s="47">
        <f>AI186/SQRT($K186)</f>
        <v>7.2115681521411526E-2</v>
      </c>
      <c r="AK186" s="14">
        <v>0.42841626581635595</v>
      </c>
      <c r="AL186" s="47">
        <f>AVERAGE(AK180:AK186)</f>
        <v>5.5630050829304022E-2</v>
      </c>
      <c r="AM186" s="47">
        <f>STDEV(AK180:AK186)</f>
        <v>0.22882543216733298</v>
      </c>
      <c r="AN186" s="47">
        <f>AM186/SQRT($K186)</f>
        <v>8.6487883880234678E-2</v>
      </c>
      <c r="AO186" s="14">
        <v>0.35705645047801049</v>
      </c>
      <c r="AP186" s="47">
        <f>AVERAGE(AO180:AO186)</f>
        <v>0.32023367889182286</v>
      </c>
      <c r="AQ186" s="47">
        <f>STDEV(AO180:AO186)</f>
        <v>3.2446700107775957E-2</v>
      </c>
      <c r="AR186" s="47">
        <f>AQ186/SQRT($K186)</f>
        <v>1.2263699907123974E-2</v>
      </c>
      <c r="AS186" s="65">
        <f t="shared" si="18"/>
        <v>0.72436245843380398</v>
      </c>
      <c r="AT186" s="17">
        <f>AVERAGE(AS180:AS186)</f>
        <v>0.68401206532965964</v>
      </c>
      <c r="AU186" s="47">
        <f>STDEV(AS180:AS186)</f>
        <v>3.5555093978100909E-2</v>
      </c>
      <c r="AV186" s="47">
        <f>AU186/SQRT($K186)</f>
        <v>1.3438562358226458E-2</v>
      </c>
      <c r="AW186" s="13">
        <f>_xlfn.CONFIDENCE.T(0.05,AU186,K186)</f>
        <v>3.2882977496695012E-2</v>
      </c>
      <c r="AX186" s="44">
        <f>SQRT(($BE$2/(AT186-$BF$2)))-273.15</f>
        <v>17.558429425624638</v>
      </c>
      <c r="AY186" s="45">
        <f>(ABS(AX186-(SQRT($BE$2/(ABS(AT186-AV186)-$BF$2))-273.15)))</f>
        <v>3.7579446068669995</v>
      </c>
      <c r="AZ186" s="14">
        <v>5.9041292931325629</v>
      </c>
      <c r="BA186" s="14">
        <v>0.47233034345060504</v>
      </c>
      <c r="BB186" s="46">
        <v>24.295784537083705</v>
      </c>
      <c r="BC186" s="46">
        <v>25.498287330424599</v>
      </c>
      <c r="BD186" s="46">
        <v>1.9436627629666965</v>
      </c>
      <c r="BG186" s="47">
        <v>1.4865336841308978</v>
      </c>
      <c r="BH186" s="47">
        <v>0.22170936913757744</v>
      </c>
      <c r="BI186" s="47">
        <v>-0.31148887134191017</v>
      </c>
      <c r="BJ186" s="47">
        <v>2.3926001701350095</v>
      </c>
      <c r="BK186" s="47">
        <v>0.48591569074167412</v>
      </c>
      <c r="BL186" s="47">
        <v>0.78471793083944585</v>
      </c>
      <c r="BM186" s="47">
        <v>0.93252112087304795</v>
      </c>
      <c r="BN186" s="14" t="s">
        <v>143</v>
      </c>
      <c r="BO186" s="14">
        <v>2.8699639608142355</v>
      </c>
      <c r="BP186" s="14">
        <v>3.0062038937759493E-3</v>
      </c>
      <c r="BQ186" s="14">
        <v>3.2205208278105562</v>
      </c>
      <c r="BR186" s="14">
        <v>1.12214678364702</v>
      </c>
      <c r="BS186" s="14">
        <v>5.6159927081346908</v>
      </c>
      <c r="BT186" s="14">
        <v>5.9041292931325629</v>
      </c>
      <c r="BU186" s="14">
        <v>0.47233034345060504</v>
      </c>
      <c r="BV186" s="2">
        <v>21.6</v>
      </c>
      <c r="BW186" s="2" t="s">
        <v>130</v>
      </c>
      <c r="BX186" s="2">
        <v>20</v>
      </c>
      <c r="BY186" s="47">
        <v>11.636441833252757</v>
      </c>
      <c r="BZ186" s="47">
        <v>11.636441833252757</v>
      </c>
      <c r="CA186" s="2" t="s">
        <v>125</v>
      </c>
      <c r="CB186" s="68"/>
      <c r="CC186" s="47"/>
      <c r="CD186" s="14"/>
      <c r="CE186" s="14"/>
      <c r="CF186" s="14"/>
      <c r="CH186" s="47"/>
    </row>
    <row r="187" spans="1:86" s="2" customFormat="1" x14ac:dyDescent="0.2">
      <c r="A187" s="25"/>
      <c r="I187" s="15"/>
      <c r="J187" s="16"/>
      <c r="K187" s="16"/>
      <c r="M187" s="47"/>
      <c r="N187" s="47"/>
      <c r="O187" s="60"/>
      <c r="P187" s="60"/>
      <c r="Q187" s="47"/>
      <c r="R187" s="47"/>
      <c r="S187" s="60"/>
      <c r="T187" s="60"/>
      <c r="V187" s="47"/>
      <c r="W187" s="60"/>
      <c r="X187" s="60"/>
      <c r="Y187" s="14"/>
      <c r="Z187" s="47"/>
      <c r="AA187" s="60"/>
      <c r="AB187" s="60"/>
      <c r="AC187" s="14"/>
      <c r="AD187" s="47"/>
      <c r="AE187" s="60"/>
      <c r="AF187" s="60"/>
      <c r="AG187" s="14"/>
      <c r="AH187" s="47"/>
      <c r="AI187" s="60"/>
      <c r="AJ187" s="60"/>
      <c r="AL187" s="47"/>
      <c r="AM187" s="60"/>
      <c r="AN187" s="60"/>
      <c r="AO187" s="14"/>
      <c r="AP187" s="47"/>
      <c r="AQ187" s="60"/>
      <c r="AR187" s="60"/>
      <c r="AS187" s="14"/>
      <c r="AU187" s="60"/>
      <c r="AV187" s="60"/>
      <c r="AW187" s="21"/>
      <c r="AX187" s="19"/>
      <c r="AY187" s="19"/>
      <c r="CB187" s="67"/>
      <c r="CH187" s="47"/>
    </row>
    <row r="188" spans="1:86" s="2" customFormat="1" x14ac:dyDescent="0.2">
      <c r="A188" s="25" t="s">
        <v>49</v>
      </c>
      <c r="B188" s="2" t="s">
        <v>53</v>
      </c>
      <c r="D188" s="15"/>
      <c r="I188" s="15" t="s">
        <v>24</v>
      </c>
      <c r="J188" s="16">
        <v>1</v>
      </c>
      <c r="K188" s="16"/>
      <c r="L188" s="16">
        <v>46</v>
      </c>
      <c r="M188" s="47">
        <v>-0.81193687816372739</v>
      </c>
      <c r="N188" s="47"/>
      <c r="O188" s="60"/>
      <c r="P188" s="60"/>
      <c r="Q188" s="47">
        <v>1.7683919310768499</v>
      </c>
      <c r="R188" s="47"/>
      <c r="S188" s="60"/>
      <c r="T188" s="60"/>
      <c r="U188" s="14">
        <v>1.805036602124243</v>
      </c>
      <c r="V188" s="47"/>
      <c r="W188" s="60"/>
      <c r="X188" s="60"/>
      <c r="Y188" s="14">
        <v>0.64625527162408503</v>
      </c>
      <c r="Z188" s="47"/>
      <c r="AA188" s="60"/>
      <c r="AB188" s="60"/>
      <c r="AC188" s="14">
        <v>3.0931227444759015</v>
      </c>
      <c r="AD188" s="47"/>
      <c r="AE188" s="60"/>
      <c r="AF188" s="60"/>
      <c r="AG188" s="14">
        <v>-0.44896801280965015</v>
      </c>
      <c r="AH188" s="47"/>
      <c r="AI188" s="60"/>
      <c r="AJ188" s="60"/>
      <c r="AK188" s="14">
        <v>1.2116510313320561</v>
      </c>
      <c r="AL188" s="47"/>
      <c r="AM188" s="60"/>
      <c r="AN188" s="60"/>
      <c r="AO188" s="14">
        <v>0.31236400987938451</v>
      </c>
      <c r="AP188" s="47"/>
      <c r="AQ188" s="60"/>
      <c r="AR188" s="60"/>
      <c r="AS188" s="65">
        <f t="shared" ref="AS188:AS194" si="19">AO188*1.0958+0.3331</f>
        <v>0.67538848202582957</v>
      </c>
      <c r="AT188" s="19"/>
      <c r="AU188" s="60"/>
      <c r="AV188" s="60"/>
      <c r="AW188" s="21"/>
      <c r="AX188" s="19"/>
      <c r="AY188" s="19"/>
      <c r="AZ188" s="14">
        <v>3.9123445753659198</v>
      </c>
      <c r="BX188" s="2">
        <v>18.3</v>
      </c>
      <c r="BY188" s="47">
        <v>11.772586243833041</v>
      </c>
      <c r="BZ188" s="47">
        <v>11.772586243833041</v>
      </c>
      <c r="CB188" s="67"/>
      <c r="CH188" s="47"/>
    </row>
    <row r="189" spans="1:86" s="2" customFormat="1" x14ac:dyDescent="0.2">
      <c r="A189" s="25" t="s">
        <v>49</v>
      </c>
      <c r="B189" s="2" t="s">
        <v>53</v>
      </c>
      <c r="D189" s="15"/>
      <c r="I189" s="15" t="s">
        <v>24</v>
      </c>
      <c r="J189" s="16">
        <v>1</v>
      </c>
      <c r="K189" s="16"/>
      <c r="L189" s="16">
        <v>46</v>
      </c>
      <c r="M189" s="47">
        <v>-0.72659570772544779</v>
      </c>
      <c r="N189" s="47"/>
      <c r="O189" s="60"/>
      <c r="P189" s="60"/>
      <c r="Q189" s="47">
        <v>1.838658181949858</v>
      </c>
      <c r="R189" s="47"/>
      <c r="S189" s="60"/>
      <c r="T189" s="60"/>
      <c r="U189" s="14">
        <v>1.8940091293808312</v>
      </c>
      <c r="V189" s="47"/>
      <c r="W189" s="60"/>
      <c r="X189" s="60"/>
      <c r="Y189" s="14">
        <v>0.71632448946610339</v>
      </c>
      <c r="Z189" s="47"/>
      <c r="AA189" s="60"/>
      <c r="AB189" s="60"/>
      <c r="AC189" s="14">
        <v>3.1704563849125624</v>
      </c>
      <c r="AD189" s="47"/>
      <c r="AE189" s="60"/>
      <c r="AF189" s="60"/>
      <c r="AG189" s="14">
        <v>-0.51201742159746877</v>
      </c>
      <c r="AH189" s="47"/>
      <c r="AI189" s="60"/>
      <c r="AJ189" s="60"/>
      <c r="AK189" s="14">
        <v>1.3961804897238139</v>
      </c>
      <c r="AL189" s="47"/>
      <c r="AM189" s="60"/>
      <c r="AN189" s="60"/>
      <c r="AO189" s="14">
        <v>0.33959138864195215</v>
      </c>
      <c r="AP189" s="47"/>
      <c r="AQ189" s="60"/>
      <c r="AR189" s="60"/>
      <c r="AS189" s="65">
        <f t="shared" si="19"/>
        <v>0.70522424367385117</v>
      </c>
      <c r="AT189" s="19"/>
      <c r="AU189" s="60"/>
      <c r="AV189" s="60"/>
      <c r="AW189" s="21"/>
      <c r="AX189" s="19"/>
      <c r="AY189" s="19"/>
      <c r="AZ189" s="14">
        <v>3.9123445753659198</v>
      </c>
      <c r="BX189" s="2">
        <v>18.3</v>
      </c>
      <c r="BY189" s="47">
        <v>11.772586243833041</v>
      </c>
      <c r="BZ189" s="47">
        <v>11.772586243833041</v>
      </c>
      <c r="CB189" s="67"/>
      <c r="CH189" s="47"/>
    </row>
    <row r="190" spans="1:86" s="2" customFormat="1" x14ac:dyDescent="0.2">
      <c r="A190" s="25" t="s">
        <v>49</v>
      </c>
      <c r="B190" s="2" t="s">
        <v>53</v>
      </c>
      <c r="D190" s="15"/>
      <c r="I190" s="15" t="s">
        <v>24</v>
      </c>
      <c r="J190" s="16">
        <v>1</v>
      </c>
      <c r="K190" s="16"/>
      <c r="L190" s="16">
        <v>46</v>
      </c>
      <c r="M190" s="47">
        <v>-0.79486850154438526</v>
      </c>
      <c r="N190" s="47"/>
      <c r="O190" s="60"/>
      <c r="P190" s="60"/>
      <c r="Q190" s="47">
        <v>1.8031871148790342</v>
      </c>
      <c r="R190" s="47"/>
      <c r="S190" s="60"/>
      <c r="T190" s="60"/>
      <c r="U190" s="14">
        <v>1.822055123953555</v>
      </c>
      <c r="V190" s="47"/>
      <c r="W190" s="60"/>
      <c r="X190" s="60"/>
      <c r="Y190" s="14">
        <v>0.6810092339588607</v>
      </c>
      <c r="Z190" s="47"/>
      <c r="AA190" s="60"/>
      <c r="AB190" s="60"/>
      <c r="AC190" s="14">
        <v>3.1539583026595484</v>
      </c>
      <c r="AD190" s="47"/>
      <c r="AE190" s="60"/>
      <c r="AF190" s="60"/>
      <c r="AG190" s="14">
        <v>-0.45778614824795727</v>
      </c>
      <c r="AH190" s="47"/>
      <c r="AI190" s="60"/>
      <c r="AJ190" s="60"/>
      <c r="AK190" s="14">
        <v>1.2992629362522656</v>
      </c>
      <c r="AL190" s="47"/>
      <c r="AM190" s="60"/>
      <c r="AN190" s="60"/>
      <c r="AO190" s="14">
        <v>0.34810616215535939</v>
      </c>
      <c r="AP190" s="47"/>
      <c r="AQ190" s="60"/>
      <c r="AR190" s="60"/>
      <c r="AS190" s="65">
        <f t="shared" si="19"/>
        <v>0.71455473248984291</v>
      </c>
      <c r="AT190" s="19"/>
      <c r="AU190" s="60"/>
      <c r="AV190" s="60"/>
      <c r="AW190" s="21"/>
      <c r="AX190" s="19"/>
      <c r="AY190" s="19"/>
      <c r="AZ190" s="14">
        <v>3.9123445753659198</v>
      </c>
      <c r="BX190" s="2">
        <v>18.3</v>
      </c>
      <c r="BY190" s="47">
        <v>11.772586243833041</v>
      </c>
      <c r="BZ190" s="47">
        <v>11.772586243833041</v>
      </c>
      <c r="CB190" s="67"/>
      <c r="CH190" s="47"/>
    </row>
    <row r="191" spans="1:86" s="2" customFormat="1" x14ac:dyDescent="0.2">
      <c r="A191" s="25" t="s">
        <v>49</v>
      </c>
      <c r="B191" s="2" t="s">
        <v>53</v>
      </c>
      <c r="D191" s="15"/>
      <c r="I191" s="15" t="s">
        <v>24</v>
      </c>
      <c r="J191" s="16">
        <v>1</v>
      </c>
      <c r="K191" s="16"/>
      <c r="L191" s="16">
        <v>46</v>
      </c>
      <c r="M191" s="47">
        <v>-0.59540036021162235</v>
      </c>
      <c r="N191" s="47"/>
      <c r="O191" s="60"/>
      <c r="P191" s="60"/>
      <c r="Q191" s="47">
        <v>1.7052596562699105</v>
      </c>
      <c r="R191" s="47"/>
      <c r="S191" s="60"/>
      <c r="T191" s="60"/>
      <c r="U191" s="14">
        <v>2.0398205723527298</v>
      </c>
      <c r="V191" s="47"/>
      <c r="W191" s="60"/>
      <c r="X191" s="60"/>
      <c r="Y191" s="14">
        <v>0.58264418385104477</v>
      </c>
      <c r="Z191" s="47"/>
      <c r="AA191" s="60"/>
      <c r="AB191" s="60"/>
      <c r="AC191" s="14">
        <v>3.0720139323966444</v>
      </c>
      <c r="AD191" s="47"/>
      <c r="AE191" s="60"/>
      <c r="AF191" s="60"/>
      <c r="AG191" s="14">
        <v>-0.34347876013787748</v>
      </c>
      <c r="AH191" s="47"/>
      <c r="AI191" s="60"/>
      <c r="AJ191" s="60"/>
      <c r="AK191" s="14">
        <v>1.380510989286321</v>
      </c>
      <c r="AL191" s="47"/>
      <c r="AM191" s="60"/>
      <c r="AN191" s="60"/>
      <c r="AO191" s="14">
        <v>0.31940994880053086</v>
      </c>
      <c r="AP191" s="47"/>
      <c r="AQ191" s="60"/>
      <c r="AR191" s="60"/>
      <c r="AS191" s="65">
        <f t="shared" si="19"/>
        <v>0.68310942189562174</v>
      </c>
      <c r="AT191" s="19"/>
      <c r="AU191" s="60"/>
      <c r="AV191" s="60"/>
      <c r="AW191" s="21"/>
      <c r="AX191" s="19"/>
      <c r="AY191" s="19"/>
      <c r="AZ191" s="14">
        <v>3.9123445753659198</v>
      </c>
      <c r="BX191" s="2">
        <v>18.3</v>
      </c>
      <c r="BY191" s="47">
        <v>11.772586243833041</v>
      </c>
      <c r="BZ191" s="47">
        <v>11.772586243833041</v>
      </c>
      <c r="CB191" s="67"/>
      <c r="CH191" s="47"/>
    </row>
    <row r="192" spans="1:86" s="2" customFormat="1" x14ac:dyDescent="0.2">
      <c r="A192" s="25" t="s">
        <v>49</v>
      </c>
      <c r="B192" s="2" t="s">
        <v>53</v>
      </c>
      <c r="D192" s="52"/>
      <c r="E192" s="22"/>
      <c r="F192" s="22"/>
      <c r="H192" s="22"/>
      <c r="I192" s="15" t="s">
        <v>24</v>
      </c>
      <c r="J192" s="16">
        <v>1</v>
      </c>
      <c r="K192" s="16"/>
      <c r="L192" s="16">
        <v>46</v>
      </c>
      <c r="M192" s="47">
        <v>-0.6173460129408026</v>
      </c>
      <c r="N192" s="47"/>
      <c r="O192" s="60"/>
      <c r="P192" s="60"/>
      <c r="Q192" s="47">
        <v>1.7831128695930516</v>
      </c>
      <c r="R192" s="47"/>
      <c r="S192" s="60"/>
      <c r="T192" s="60"/>
      <c r="U192" s="14">
        <v>2.0133518184915613</v>
      </c>
      <c r="V192" s="47"/>
      <c r="W192" s="60"/>
      <c r="X192" s="60"/>
      <c r="Y192" s="14">
        <v>0.66053967315168904</v>
      </c>
      <c r="Z192" s="47"/>
      <c r="AA192" s="60"/>
      <c r="AB192" s="60"/>
      <c r="AC192" s="14">
        <v>3.2368076353180841</v>
      </c>
      <c r="AD192" s="47"/>
      <c r="AE192" s="60"/>
      <c r="AF192" s="60"/>
      <c r="AG192" s="14">
        <v>-0.33477118828020846</v>
      </c>
      <c r="AH192" s="47"/>
      <c r="AI192" s="60"/>
      <c r="AJ192" s="60"/>
      <c r="AK192" s="14">
        <v>1.4057290513842802</v>
      </c>
      <c r="AL192" s="47"/>
      <c r="AM192" s="60"/>
      <c r="AN192" s="60"/>
      <c r="AO192" s="14">
        <v>0.2908324345484159</v>
      </c>
      <c r="AP192" s="47"/>
      <c r="AQ192" s="60"/>
      <c r="AR192" s="60"/>
      <c r="AS192" s="65">
        <f t="shared" si="19"/>
        <v>0.65179418177815418</v>
      </c>
      <c r="AT192" s="19"/>
      <c r="AU192" s="60"/>
      <c r="AV192" s="60"/>
      <c r="AW192" s="21"/>
      <c r="AX192" s="39"/>
      <c r="AY192" s="40"/>
      <c r="AZ192" s="29">
        <v>3.9123445753659198</v>
      </c>
      <c r="BA192" s="22"/>
      <c r="BB192" s="41"/>
      <c r="BC192" s="42"/>
      <c r="BD192" s="41"/>
      <c r="BG192" s="41"/>
      <c r="BH192" s="41"/>
      <c r="BI192" s="41"/>
      <c r="BJ192" s="41"/>
      <c r="BK192" s="41"/>
      <c r="BL192" s="41"/>
      <c r="BX192" s="2">
        <v>18.3</v>
      </c>
      <c r="BY192" s="47">
        <v>11.772586243833041</v>
      </c>
      <c r="BZ192" s="47">
        <v>11.772586243833041</v>
      </c>
      <c r="CB192" s="67"/>
      <c r="CH192" s="47"/>
    </row>
    <row r="193" spans="1:86" s="2" customFormat="1" x14ac:dyDescent="0.2">
      <c r="A193" s="25" t="s">
        <v>49</v>
      </c>
      <c r="B193" s="2" t="s">
        <v>53</v>
      </c>
      <c r="D193" s="15"/>
      <c r="I193" s="15" t="s">
        <v>24</v>
      </c>
      <c r="J193" s="16">
        <v>1</v>
      </c>
      <c r="K193" s="16"/>
      <c r="L193" s="16">
        <v>46</v>
      </c>
      <c r="M193" s="47">
        <v>-0.67383132812063173</v>
      </c>
      <c r="N193" s="47"/>
      <c r="O193" s="60"/>
      <c r="P193" s="60"/>
      <c r="Q193" s="47">
        <v>1.764999488410077</v>
      </c>
      <c r="R193" s="47"/>
      <c r="S193" s="60"/>
      <c r="T193" s="60"/>
      <c r="U193" s="14">
        <v>1.9534005189849322</v>
      </c>
      <c r="V193" s="47"/>
      <c r="W193" s="60"/>
      <c r="X193" s="60"/>
      <c r="Y193" s="14">
        <v>0.64255421952499603</v>
      </c>
      <c r="Z193" s="47"/>
      <c r="AA193" s="60"/>
      <c r="AB193" s="60"/>
      <c r="AC193" s="14">
        <v>3.1494424636240308</v>
      </c>
      <c r="AD193" s="47"/>
      <c r="AE193" s="60"/>
      <c r="AF193" s="60"/>
      <c r="AG193" s="14">
        <v>-0.38581415627603199</v>
      </c>
      <c r="AH193" s="47"/>
      <c r="AI193" s="60"/>
      <c r="AJ193" s="60"/>
      <c r="AK193" s="14">
        <v>1.3343505590339977</v>
      </c>
      <c r="AL193" s="47"/>
      <c r="AM193" s="60"/>
      <c r="AN193" s="60"/>
      <c r="AO193" s="14">
        <v>0.2956404906045984</v>
      </c>
      <c r="AP193" s="47"/>
      <c r="AQ193" s="60"/>
      <c r="AR193" s="60"/>
      <c r="AS193" s="65">
        <f t="shared" si="19"/>
        <v>0.65706284960451899</v>
      </c>
      <c r="AT193" s="19"/>
      <c r="AU193" s="60"/>
      <c r="AV193" s="60"/>
      <c r="AW193" s="21"/>
      <c r="AX193" s="19"/>
      <c r="AY193" s="19"/>
      <c r="AZ193" s="14">
        <v>3.9123445753659238</v>
      </c>
      <c r="BX193" s="2">
        <v>18.3</v>
      </c>
      <c r="BY193" s="47">
        <v>11.772586243833041</v>
      </c>
      <c r="BZ193" s="47">
        <v>11.772586243833041</v>
      </c>
      <c r="CB193" s="67"/>
      <c r="CH193" s="47"/>
    </row>
    <row r="194" spans="1:86" s="2" customFormat="1" x14ac:dyDescent="0.2">
      <c r="A194" s="25" t="s">
        <v>49</v>
      </c>
      <c r="B194" s="2" t="s">
        <v>53</v>
      </c>
      <c r="C194" s="2" t="s">
        <v>71</v>
      </c>
      <c r="D194" s="46">
        <v>10.5</v>
      </c>
      <c r="E194" s="46">
        <v>37.700000000000003</v>
      </c>
      <c r="F194" s="2">
        <v>3729</v>
      </c>
      <c r="G194" s="2" t="s">
        <v>72</v>
      </c>
      <c r="H194" s="2" t="s">
        <v>80</v>
      </c>
      <c r="I194" s="15" t="s">
        <v>24</v>
      </c>
      <c r="J194" s="16">
        <v>1</v>
      </c>
      <c r="K194" s="16">
        <v>7</v>
      </c>
      <c r="L194" s="16">
        <v>46</v>
      </c>
      <c r="M194" s="47">
        <v>-0.59670282587819701</v>
      </c>
      <c r="N194" s="47">
        <f>AVERAGE(M188:M194)</f>
        <v>-0.68809737351211631</v>
      </c>
      <c r="O194" s="47">
        <f>STDEV(M188:M194)</f>
        <v>9.1627318630677204E-2</v>
      </c>
      <c r="P194" s="47">
        <f>O194/SQRT($K194)</f>
        <v>3.4631871199492459E-2</v>
      </c>
      <c r="Q194" s="47">
        <v>1.8653423597639072</v>
      </c>
      <c r="R194" s="47">
        <f>AVERAGE(Q188:Q194)</f>
        <v>1.7898502288489555</v>
      </c>
      <c r="S194" s="47">
        <f>STDEV(Q188:Q194)</f>
        <v>5.2500992796311409E-2</v>
      </c>
      <c r="T194" s="47">
        <f>S194/SQRT($K194)</f>
        <v>1.9843510074719076E-2</v>
      </c>
      <c r="U194" s="14">
        <v>2.0324324678952195</v>
      </c>
      <c r="V194" s="47">
        <f>AVERAGE(U188:U194)</f>
        <v>1.9371580333118672</v>
      </c>
      <c r="W194" s="47">
        <f>STDEV(U188:U194)</f>
        <v>9.8533163859185799E-2</v>
      </c>
      <c r="X194" s="47">
        <f>W194/SQRT($K194)</f>
        <v>3.7242035351968995E-2</v>
      </c>
      <c r="Y194" s="14">
        <v>0.74271579629345297</v>
      </c>
      <c r="Z194" s="47">
        <f>AVERAGE(Y188:Y194)</f>
        <v>0.66743469541003309</v>
      </c>
      <c r="AA194" s="47">
        <f>STDEV(Y188:Y194)</f>
        <v>5.251397030700005E-2</v>
      </c>
      <c r="AB194" s="47">
        <f>AA194/SQRT($K194)</f>
        <v>1.984841511270748E-2</v>
      </c>
      <c r="AC194" s="14">
        <v>3.7010346140576296</v>
      </c>
      <c r="AD194" s="47">
        <f>AVERAGE(AC188:AC194)</f>
        <v>3.2252622967777715</v>
      </c>
      <c r="AE194" s="47">
        <f>STDEV(AC188:AC194)</f>
        <v>0.21651601551691868</v>
      </c>
      <c r="AF194" s="47">
        <f>AE194/SQRT($K194)</f>
        <v>8.1835361702909837E-2</v>
      </c>
      <c r="AG194" s="14">
        <v>-3.6382851273275563E-2</v>
      </c>
      <c r="AH194" s="47">
        <f>AVERAGE(AG188:AG194)</f>
        <v>-0.35988836266035279</v>
      </c>
      <c r="AI194" s="47">
        <f>STDEV(AG188:AG194)</f>
        <v>0.15646646139187759</v>
      </c>
      <c r="AJ194" s="47">
        <f>AI194/SQRT($K194)</f>
        <v>5.9138763623599606E-2</v>
      </c>
      <c r="AK194" s="14">
        <v>1.5476065883293644</v>
      </c>
      <c r="AL194" s="47">
        <f>AVERAGE(AK188:AK194)</f>
        <v>1.3678988064774427</v>
      </c>
      <c r="AM194" s="47">
        <f>STDEV(AK188:AK194)</f>
        <v>0.10403098086329787</v>
      </c>
      <c r="AN194" s="47">
        <f>AM194/SQRT($K194)</f>
        <v>3.9320014858629383E-2</v>
      </c>
      <c r="AO194" s="14">
        <v>0.33050758873909292</v>
      </c>
      <c r="AP194" s="47">
        <f>AVERAGE(AO188:AO194)</f>
        <v>0.31949314619561914</v>
      </c>
      <c r="AQ194" s="47">
        <f>STDEV(AO188:AO194)</f>
        <v>2.1545220094711676E-2</v>
      </c>
      <c r="AR194" s="47">
        <f>AQ194/SQRT($K194)</f>
        <v>8.1433277589655108E-3</v>
      </c>
      <c r="AS194" s="65">
        <f t="shared" si="19"/>
        <v>0.69527021574029813</v>
      </c>
      <c r="AT194" s="17">
        <f>AVERAGE(AS188:AS194)</f>
        <v>0.68320058960115948</v>
      </c>
      <c r="AU194" s="47">
        <f>STDEV(AS188:AS194)</f>
        <v>2.3609252179785066E-2</v>
      </c>
      <c r="AV194" s="47">
        <f>AU194/SQRT($K194)</f>
        <v>8.9234585582744115E-3</v>
      </c>
      <c r="AW194" s="13">
        <f>_xlfn.CONFIDENCE.T(0.05,AU194,K194)</f>
        <v>2.1834916499442664E-2</v>
      </c>
      <c r="AX194" s="44">
        <f>SQRT(($BE$2/(AT194-$BF$2)))-273.15</f>
        <v>17.781280168159526</v>
      </c>
      <c r="AY194" s="45">
        <f>(ABS(AX194-(SQRT($BE$2/(ABS(AT194-AV194)-$BF$2))-273.15)))</f>
        <v>2.4848919000815499</v>
      </c>
      <c r="AZ194" s="14">
        <v>3.9123445753659238</v>
      </c>
      <c r="BA194" s="14">
        <v>0.31298756602927391</v>
      </c>
      <c r="BB194" s="46">
        <v>20.180632973377811</v>
      </c>
      <c r="BC194" s="46">
        <v>20.925896704084717</v>
      </c>
      <c r="BD194" s="46">
        <v>1.614450637870225</v>
      </c>
      <c r="BG194" s="47">
        <v>1.6740494982858856</v>
      </c>
      <c r="BH194" s="47">
        <v>1.3502651901056373</v>
      </c>
      <c r="BI194" s="47">
        <v>0.76743469541003306</v>
      </c>
      <c r="BJ194" s="47">
        <v>2.4203994549697381</v>
      </c>
      <c r="BK194" s="47">
        <v>0.40361265946755626</v>
      </c>
      <c r="BL194" s="47">
        <v>1.9145014697782619</v>
      </c>
      <c r="BM194" s="47">
        <v>0.61664512309387476</v>
      </c>
      <c r="BN194" s="14" t="s">
        <v>143</v>
      </c>
      <c r="BO194" s="14">
        <v>2.7329866672199134E-2</v>
      </c>
      <c r="BP194" s="14">
        <v>7.0067130171901394E-3</v>
      </c>
      <c r="BQ194" s="14">
        <v>6.4677363866512509E-3</v>
      </c>
      <c r="BR194" s="14">
        <v>0.23665451662193626</v>
      </c>
      <c r="BS194" s="14">
        <v>116.16994617225626</v>
      </c>
      <c r="BT194" s="14">
        <v>3.9123445753659238</v>
      </c>
      <c r="BU194" s="14">
        <v>0.31298756602927391</v>
      </c>
      <c r="BV194" s="2">
        <v>19</v>
      </c>
      <c r="BW194" s="2" t="s">
        <v>130</v>
      </c>
      <c r="BX194" s="2">
        <v>18.3</v>
      </c>
      <c r="BY194" s="47">
        <v>11.772586243833041</v>
      </c>
      <c r="BZ194" s="47">
        <v>11.772586243833041</v>
      </c>
      <c r="CA194" s="2" t="s">
        <v>124</v>
      </c>
      <c r="CB194" s="68"/>
      <c r="CC194" s="47"/>
      <c r="CD194" s="14"/>
      <c r="CE194" s="14"/>
      <c r="CF194" s="14"/>
      <c r="CH194" s="47"/>
    </row>
    <row r="195" spans="1:86" s="2" customFormat="1" x14ac:dyDescent="0.2">
      <c r="A195" s="25"/>
      <c r="I195" s="15"/>
      <c r="J195" s="16"/>
      <c r="K195" s="16"/>
      <c r="L195" s="16"/>
      <c r="M195" s="47"/>
      <c r="N195" s="47"/>
      <c r="O195" s="60"/>
      <c r="P195" s="60"/>
      <c r="Q195" s="47"/>
      <c r="R195" s="47"/>
      <c r="S195" s="60"/>
      <c r="T195" s="60"/>
      <c r="U195" s="14"/>
      <c r="V195" s="47"/>
      <c r="W195" s="60"/>
      <c r="X195" s="60"/>
      <c r="Y195" s="14"/>
      <c r="Z195" s="47"/>
      <c r="AA195" s="60"/>
      <c r="AB195" s="60"/>
      <c r="AC195" s="14"/>
      <c r="AD195" s="47"/>
      <c r="AE195" s="60"/>
      <c r="AF195" s="60"/>
      <c r="AG195" s="14"/>
      <c r="AH195" s="47"/>
      <c r="AI195" s="60"/>
      <c r="AJ195" s="60"/>
      <c r="AK195" s="14"/>
      <c r="AL195" s="47"/>
      <c r="AM195" s="60"/>
      <c r="AN195" s="60"/>
      <c r="AO195" s="14"/>
      <c r="AP195" s="47"/>
      <c r="AQ195" s="60"/>
      <c r="AR195" s="60"/>
      <c r="AS195" s="14"/>
      <c r="AU195" s="60"/>
      <c r="AV195" s="60"/>
      <c r="AW195" s="21"/>
      <c r="AX195" s="19"/>
      <c r="AY195" s="19"/>
      <c r="CB195" s="67"/>
      <c r="CH195" s="47"/>
    </row>
    <row r="196" spans="1:86" s="2" customFormat="1" x14ac:dyDescent="0.2">
      <c r="A196" s="25" t="s">
        <v>49</v>
      </c>
      <c r="B196" s="2" t="s">
        <v>53</v>
      </c>
      <c r="I196" s="15" t="s">
        <v>43</v>
      </c>
      <c r="J196" s="16">
        <v>1</v>
      </c>
      <c r="K196" s="16"/>
      <c r="L196" s="16">
        <v>87</v>
      </c>
      <c r="M196" s="47">
        <v>-0.83128033807951585</v>
      </c>
      <c r="N196" s="47"/>
      <c r="O196" s="60"/>
      <c r="P196" s="60"/>
      <c r="Q196" s="47">
        <v>1.5193350393598823</v>
      </c>
      <c r="R196" s="47"/>
      <c r="S196" s="60"/>
      <c r="T196" s="60"/>
      <c r="U196" s="14">
        <v>1.8932442125930318</v>
      </c>
      <c r="V196" s="47"/>
      <c r="W196" s="60"/>
      <c r="X196" s="60"/>
      <c r="Y196" s="14">
        <v>0.54622898242693907</v>
      </c>
      <c r="Z196" s="47"/>
      <c r="AA196" s="60"/>
      <c r="AB196" s="60"/>
      <c r="AC196" s="14">
        <v>2.0790103033990204</v>
      </c>
      <c r="AD196" s="47"/>
      <c r="AE196" s="60"/>
      <c r="AF196" s="60"/>
      <c r="AG196" s="14">
        <v>-0.96261158181096262</v>
      </c>
      <c r="AH196" s="47"/>
      <c r="AI196" s="60"/>
      <c r="AJ196" s="60"/>
      <c r="AK196" s="14">
        <v>0.99851541370588048</v>
      </c>
      <c r="AL196" s="47"/>
      <c r="AM196" s="60"/>
      <c r="AN196" s="60"/>
      <c r="AO196" s="14">
        <v>0.36391887876685569</v>
      </c>
      <c r="AP196" s="47"/>
      <c r="AQ196" s="60"/>
      <c r="AR196" s="60"/>
      <c r="AS196" s="65">
        <f t="shared" ref="AS196:AS204" si="20">AO196*1.0491+0.3277</f>
        <v>0.70948729571430824</v>
      </c>
      <c r="AT196" s="19"/>
      <c r="AU196" s="60"/>
      <c r="AV196" s="60"/>
      <c r="AW196" s="21"/>
      <c r="AX196" s="19"/>
      <c r="AY196" s="19"/>
      <c r="AZ196" s="14">
        <v>4.9766786945215298</v>
      </c>
      <c r="BX196" s="2">
        <v>18.5</v>
      </c>
      <c r="BY196" s="47">
        <v>11.7564455962104</v>
      </c>
      <c r="CB196" s="67"/>
      <c r="CH196" s="47"/>
    </row>
    <row r="197" spans="1:86" s="2" customFormat="1" x14ac:dyDescent="0.2">
      <c r="A197" s="25" t="s">
        <v>49</v>
      </c>
      <c r="B197" s="2" t="s">
        <v>53</v>
      </c>
      <c r="I197" s="15" t="s">
        <v>43</v>
      </c>
      <c r="J197" s="16">
        <v>1</v>
      </c>
      <c r="K197" s="16"/>
      <c r="L197" s="16">
        <v>87</v>
      </c>
      <c r="M197" s="47">
        <v>-0.80679571959856522</v>
      </c>
      <c r="N197" s="47"/>
      <c r="O197" s="60"/>
      <c r="P197" s="60"/>
      <c r="Q197" s="47">
        <v>1.6560504734903696</v>
      </c>
      <c r="R197" s="47"/>
      <c r="S197" s="60"/>
      <c r="T197" s="60"/>
      <c r="U197" s="14">
        <v>1.9144111232624104</v>
      </c>
      <c r="V197" s="47"/>
      <c r="W197" s="60"/>
      <c r="X197" s="60"/>
      <c r="Y197" s="14">
        <v>0.68289805026998351</v>
      </c>
      <c r="Z197" s="47"/>
      <c r="AA197" s="60"/>
      <c r="AB197" s="60"/>
      <c r="AC197" s="14">
        <v>2.5122264674415922</v>
      </c>
      <c r="AD197" s="47"/>
      <c r="AE197" s="60"/>
      <c r="AF197" s="60"/>
      <c r="AG197" s="14">
        <v>-0.80355931829011185</v>
      </c>
      <c r="AH197" s="47"/>
      <c r="AI197" s="60"/>
      <c r="AJ197" s="60"/>
      <c r="AK197" s="14">
        <v>1.1524739050527422</v>
      </c>
      <c r="AL197" s="47"/>
      <c r="AM197" s="60"/>
      <c r="AN197" s="60"/>
      <c r="AO197" s="14">
        <v>0.35822896206230692</v>
      </c>
      <c r="AP197" s="47"/>
      <c r="AQ197" s="60"/>
      <c r="AR197" s="60"/>
      <c r="AS197" s="65">
        <f t="shared" si="20"/>
        <v>0.70351800409956611</v>
      </c>
      <c r="AT197" s="19"/>
      <c r="AU197" s="60"/>
      <c r="AV197" s="60"/>
      <c r="AW197" s="21"/>
      <c r="AX197" s="19"/>
      <c r="AY197" s="19"/>
      <c r="AZ197" s="14">
        <v>4.9766786945215298</v>
      </c>
      <c r="BX197" s="2">
        <v>18.5</v>
      </c>
      <c r="BY197" s="47">
        <v>11.7564455962104</v>
      </c>
      <c r="CB197" s="67"/>
      <c r="CH197" s="47"/>
    </row>
    <row r="198" spans="1:86" s="2" customFormat="1" x14ac:dyDescent="0.2">
      <c r="A198" s="25" t="s">
        <v>49</v>
      </c>
      <c r="B198" s="2" t="s">
        <v>53</v>
      </c>
      <c r="I198" s="15" t="s">
        <v>43</v>
      </c>
      <c r="J198" s="16">
        <v>1</v>
      </c>
      <c r="K198" s="16"/>
      <c r="L198" s="16">
        <v>87</v>
      </c>
      <c r="M198" s="47">
        <v>-0.75617406966246969</v>
      </c>
      <c r="N198" s="47"/>
      <c r="O198" s="60"/>
      <c r="P198" s="60"/>
      <c r="Q198" s="47">
        <v>1.7105788492701175</v>
      </c>
      <c r="R198" s="47"/>
      <c r="S198" s="60"/>
      <c r="T198" s="60"/>
      <c r="U198" s="14">
        <v>1.9667110239989061</v>
      </c>
      <c r="V198" s="47"/>
      <c r="W198" s="60"/>
      <c r="X198" s="60"/>
      <c r="Y198" s="14">
        <v>0.73731653969366562</v>
      </c>
      <c r="Z198" s="47"/>
      <c r="AA198" s="60"/>
      <c r="AB198" s="60"/>
      <c r="AC198" s="14">
        <v>2.890507367743572</v>
      </c>
      <c r="AD198" s="47"/>
      <c r="AE198" s="60"/>
      <c r="AF198" s="60"/>
      <c r="AG198" s="14">
        <v>-0.53536721144711863</v>
      </c>
      <c r="AH198" s="47"/>
      <c r="AI198" s="60"/>
      <c r="AJ198" s="60"/>
      <c r="AK198" s="14">
        <v>1.2516022109484437</v>
      </c>
      <c r="AL198" s="47"/>
      <c r="AM198" s="60"/>
      <c r="AN198" s="60"/>
      <c r="AO198" s="14">
        <v>0.35145065876723836</v>
      </c>
      <c r="AP198" s="47"/>
      <c r="AQ198" s="60"/>
      <c r="AR198" s="60"/>
      <c r="AS198" s="65">
        <f t="shared" si="20"/>
        <v>0.69640688611270973</v>
      </c>
      <c r="AT198" s="19"/>
      <c r="AU198" s="60"/>
      <c r="AV198" s="60"/>
      <c r="AW198" s="21"/>
      <c r="AX198" s="19"/>
      <c r="AY198" s="19"/>
      <c r="AZ198" s="14">
        <v>4.9766786945215298</v>
      </c>
      <c r="BX198" s="2">
        <v>18.5</v>
      </c>
      <c r="BY198" s="47">
        <v>11.7564455962104</v>
      </c>
      <c r="CB198" s="67"/>
      <c r="CH198" s="47"/>
    </row>
    <row r="199" spans="1:86" s="2" customFormat="1" x14ac:dyDescent="0.2">
      <c r="A199" s="25" t="s">
        <v>49</v>
      </c>
      <c r="B199" s="2" t="s">
        <v>53</v>
      </c>
      <c r="I199" s="15" t="s">
        <v>43</v>
      </c>
      <c r="J199" s="16">
        <v>1</v>
      </c>
      <c r="K199" s="16"/>
      <c r="L199" s="16">
        <v>87</v>
      </c>
      <c r="M199" s="47">
        <v>-0.87698066623816262</v>
      </c>
      <c r="N199" s="47"/>
      <c r="O199" s="60"/>
      <c r="P199" s="60"/>
      <c r="Q199" s="47">
        <v>1.6042626174866665</v>
      </c>
      <c r="R199" s="47"/>
      <c r="S199" s="60"/>
      <c r="T199" s="60"/>
      <c r="U199" s="14">
        <v>1.8410081395327811</v>
      </c>
      <c r="V199" s="47"/>
      <c r="W199" s="60"/>
      <c r="X199" s="60"/>
      <c r="Y199" s="14">
        <v>0.63126401140253563</v>
      </c>
      <c r="Z199" s="47"/>
      <c r="AA199" s="60"/>
      <c r="AB199" s="60"/>
      <c r="AC199" s="14">
        <v>2.6729915467878227</v>
      </c>
      <c r="AD199" s="47"/>
      <c r="AE199" s="60"/>
      <c r="AF199" s="60"/>
      <c r="AG199" s="14">
        <v>-0.5401052847648774</v>
      </c>
      <c r="AH199" s="47"/>
      <c r="AI199" s="60"/>
      <c r="AJ199" s="60"/>
      <c r="AK199" s="14">
        <v>1.0243534949840316</v>
      </c>
      <c r="AL199" s="47"/>
      <c r="AM199" s="60"/>
      <c r="AN199" s="60"/>
      <c r="AO199" s="14">
        <v>0.35354476213841912</v>
      </c>
      <c r="AP199" s="47"/>
      <c r="AQ199" s="60"/>
      <c r="AR199" s="60"/>
      <c r="AS199" s="65">
        <f t="shared" si="20"/>
        <v>0.6986038099594154</v>
      </c>
      <c r="AT199" s="19"/>
      <c r="AU199" s="60"/>
      <c r="AV199" s="60"/>
      <c r="AW199" s="21"/>
      <c r="AX199" s="19"/>
      <c r="AY199" s="19"/>
      <c r="AZ199" s="14">
        <v>4.9766786945215298</v>
      </c>
      <c r="BX199" s="2">
        <v>18.5</v>
      </c>
      <c r="BY199" s="47">
        <v>11.7564455962104</v>
      </c>
      <c r="CB199" s="67"/>
      <c r="CH199" s="47"/>
    </row>
    <row r="200" spans="1:86" s="2" customFormat="1" x14ac:dyDescent="0.2">
      <c r="A200" s="25" t="s">
        <v>49</v>
      </c>
      <c r="B200" s="2" t="s">
        <v>53</v>
      </c>
      <c r="I200" s="15" t="s">
        <v>41</v>
      </c>
      <c r="J200" s="16">
        <v>1</v>
      </c>
      <c r="K200" s="16"/>
      <c r="L200" s="16">
        <v>98</v>
      </c>
      <c r="M200" s="47">
        <v>-0.82487167343022727</v>
      </c>
      <c r="N200" s="47"/>
      <c r="O200" s="60"/>
      <c r="P200" s="60"/>
      <c r="Q200" s="47">
        <v>1.5972416297502268</v>
      </c>
      <c r="R200" s="47"/>
      <c r="S200" s="60"/>
      <c r="T200" s="60"/>
      <c r="U200" s="14">
        <v>1.8972080927980108</v>
      </c>
      <c r="V200" s="47"/>
      <c r="W200" s="60"/>
      <c r="X200" s="60"/>
      <c r="Y200" s="14">
        <v>0.62412602633324354</v>
      </c>
      <c r="Z200" s="47"/>
      <c r="AA200" s="60"/>
      <c r="AB200" s="60"/>
      <c r="AC200" s="14">
        <v>2.5695469974837959</v>
      </c>
      <c r="AD200" s="47"/>
      <c r="AE200" s="60"/>
      <c r="AF200" s="60"/>
      <c r="AG200" s="14">
        <v>-0.62910692953553615</v>
      </c>
      <c r="AH200" s="47"/>
      <c r="AI200" s="60"/>
      <c r="AJ200" s="60"/>
      <c r="AK200" s="14">
        <v>1.0275633614157953</v>
      </c>
      <c r="AL200" s="47"/>
      <c r="AM200" s="60"/>
      <c r="AN200" s="60"/>
      <c r="AO200" s="14">
        <v>0.30982013259323038</v>
      </c>
      <c r="AP200" s="47"/>
      <c r="AQ200" s="60"/>
      <c r="AR200" s="60"/>
      <c r="AS200" s="65">
        <f t="shared" si="20"/>
        <v>0.65273230110355795</v>
      </c>
      <c r="AT200" s="19"/>
      <c r="AU200" s="60"/>
      <c r="AV200" s="60"/>
      <c r="AW200" s="21"/>
      <c r="AX200" s="19"/>
      <c r="AY200" s="19"/>
      <c r="AZ200" s="14">
        <v>4.9766786945215298</v>
      </c>
      <c r="BX200" s="2">
        <v>18.5</v>
      </c>
      <c r="BY200" s="47">
        <v>11.7564455962104</v>
      </c>
      <c r="CB200" s="67"/>
      <c r="CH200" s="47"/>
    </row>
    <row r="201" spans="1:86" s="2" customFormat="1" x14ac:dyDescent="0.2">
      <c r="A201" s="25" t="s">
        <v>49</v>
      </c>
      <c r="B201" s="2" t="s">
        <v>53</v>
      </c>
      <c r="I201" s="15" t="s">
        <v>41</v>
      </c>
      <c r="J201" s="16">
        <v>1</v>
      </c>
      <c r="K201" s="16"/>
      <c r="L201" s="16">
        <v>98</v>
      </c>
      <c r="M201" s="47">
        <v>-0.89475420822574536</v>
      </c>
      <c r="N201" s="47"/>
      <c r="O201" s="60"/>
      <c r="P201" s="60"/>
      <c r="Q201" s="47">
        <v>1.4236295918736639</v>
      </c>
      <c r="R201" s="47"/>
      <c r="S201" s="60"/>
      <c r="T201" s="60"/>
      <c r="U201" s="14">
        <v>1.8286889217586242</v>
      </c>
      <c r="V201" s="47"/>
      <c r="W201" s="60"/>
      <c r="X201" s="60"/>
      <c r="Y201" s="14">
        <v>0.45065963976269074</v>
      </c>
      <c r="Z201" s="47"/>
      <c r="AA201" s="60"/>
      <c r="AB201" s="60"/>
      <c r="AC201" s="14">
        <v>1.978481702566981</v>
      </c>
      <c r="AD201" s="47"/>
      <c r="AE201" s="60"/>
      <c r="AF201" s="60"/>
      <c r="AG201" s="14">
        <v>-0.87193322216155833</v>
      </c>
      <c r="AH201" s="47"/>
      <c r="AI201" s="60"/>
      <c r="AJ201" s="60"/>
      <c r="AK201" s="14">
        <v>0.85829451223001785</v>
      </c>
      <c r="AL201" s="47"/>
      <c r="AM201" s="60"/>
      <c r="AN201" s="60"/>
      <c r="AO201" s="14">
        <v>0.38331901934515744</v>
      </c>
      <c r="AP201" s="47"/>
      <c r="AQ201" s="60"/>
      <c r="AR201" s="60"/>
      <c r="AS201" s="65">
        <f t="shared" si="20"/>
        <v>0.72983998319500465</v>
      </c>
      <c r="AT201" s="19"/>
      <c r="AU201" s="60"/>
      <c r="AV201" s="60"/>
      <c r="AW201" s="21"/>
      <c r="AX201" s="19"/>
      <c r="AY201" s="19"/>
      <c r="AZ201" s="14">
        <v>4.9766786945215298</v>
      </c>
      <c r="BX201" s="2">
        <v>18.5</v>
      </c>
      <c r="BY201" s="47">
        <v>11.7564455962104</v>
      </c>
      <c r="CB201" s="67"/>
      <c r="CH201" s="47"/>
    </row>
    <row r="202" spans="1:86" s="2" customFormat="1" x14ac:dyDescent="0.2">
      <c r="A202" s="25" t="s">
        <v>49</v>
      </c>
      <c r="B202" s="2" t="s">
        <v>53</v>
      </c>
      <c r="D202" s="22"/>
      <c r="E202" s="22"/>
      <c r="F202" s="22"/>
      <c r="G202" s="22"/>
      <c r="I202" s="15" t="s">
        <v>41</v>
      </c>
      <c r="J202" s="16">
        <v>1</v>
      </c>
      <c r="K202" s="16"/>
      <c r="L202" s="16">
        <v>98</v>
      </c>
      <c r="M202" s="47">
        <v>-0.76121211235997155</v>
      </c>
      <c r="N202" s="47"/>
      <c r="O202" s="60"/>
      <c r="P202" s="60"/>
      <c r="Q202" s="47">
        <v>1.6201060252293069</v>
      </c>
      <c r="R202" s="47"/>
      <c r="S202" s="60"/>
      <c r="T202" s="60"/>
      <c r="U202" s="14">
        <v>1.9646887413838809</v>
      </c>
      <c r="V202" s="47"/>
      <c r="W202" s="60"/>
      <c r="X202" s="60"/>
      <c r="Y202" s="14">
        <v>0.64684942358069009</v>
      </c>
      <c r="Z202" s="47"/>
      <c r="AA202" s="60"/>
      <c r="AB202" s="60"/>
      <c r="AC202" s="14">
        <v>2.6613727198177006</v>
      </c>
      <c r="AD202" s="47"/>
      <c r="AE202" s="60"/>
      <c r="AF202" s="60"/>
      <c r="AG202" s="14">
        <v>-0.58306992763013099</v>
      </c>
      <c r="AH202" s="47"/>
      <c r="AI202" s="60"/>
      <c r="AJ202" s="60"/>
      <c r="AK202" s="14">
        <v>1.1630146317139212</v>
      </c>
      <c r="AL202" s="47"/>
      <c r="AM202" s="60"/>
      <c r="AN202" s="60"/>
      <c r="AO202" s="14">
        <v>0.35697136321174994</v>
      </c>
      <c r="AP202" s="47"/>
      <c r="AQ202" s="60"/>
      <c r="AR202" s="60"/>
      <c r="AS202" s="65">
        <f t="shared" si="20"/>
        <v>0.70219865714544683</v>
      </c>
      <c r="AT202" s="19"/>
      <c r="AU202" s="60"/>
      <c r="AV202" s="60"/>
      <c r="AW202" s="21"/>
      <c r="AX202" s="39"/>
      <c r="AY202" s="40"/>
      <c r="AZ202" s="29">
        <v>4.9766786945215298</v>
      </c>
      <c r="BA202" s="22"/>
      <c r="BB202" s="41"/>
      <c r="BC202" s="42"/>
      <c r="BD202" s="41"/>
      <c r="BG202" s="41"/>
      <c r="BH202" s="41"/>
      <c r="BI202" s="41"/>
      <c r="BJ202" s="41"/>
      <c r="BK202" s="41"/>
      <c r="BL202" s="41"/>
      <c r="BX202" s="2">
        <v>18.5</v>
      </c>
      <c r="BY202" s="47">
        <v>11.7564455962104</v>
      </c>
      <c r="CB202" s="67"/>
      <c r="CH202" s="47"/>
    </row>
    <row r="203" spans="1:86" s="2" customFormat="1" x14ac:dyDescent="0.2">
      <c r="A203" s="25" t="s">
        <v>49</v>
      </c>
      <c r="B203" s="2" t="s">
        <v>53</v>
      </c>
      <c r="D203" s="22"/>
      <c r="E203" s="22"/>
      <c r="F203" s="22"/>
      <c r="G203" s="22"/>
      <c r="H203" s="22"/>
      <c r="I203" s="15" t="s">
        <v>41</v>
      </c>
      <c r="J203" s="16">
        <v>1</v>
      </c>
      <c r="K203" s="16"/>
      <c r="L203" s="16">
        <v>98</v>
      </c>
      <c r="M203" s="47">
        <v>-0.84552458548303311</v>
      </c>
      <c r="N203" s="47"/>
      <c r="O203" s="60"/>
      <c r="P203" s="60"/>
      <c r="Q203" s="47">
        <v>1.5383408931172251</v>
      </c>
      <c r="R203" s="47"/>
      <c r="S203" s="60"/>
      <c r="T203" s="60"/>
      <c r="U203" s="14">
        <v>1.8772422260237551</v>
      </c>
      <c r="V203" s="47"/>
      <c r="W203" s="60"/>
      <c r="X203" s="60"/>
      <c r="Y203" s="14">
        <v>0.56526786840557008</v>
      </c>
      <c r="Z203" s="47"/>
      <c r="AA203" s="60"/>
      <c r="AB203" s="60"/>
      <c r="AC203" s="14">
        <v>2.9242358447012786</v>
      </c>
      <c r="AD203" s="47"/>
      <c r="AE203" s="60"/>
      <c r="AF203" s="60"/>
      <c r="AG203" s="14">
        <v>-0.15794409578250013</v>
      </c>
      <c r="AH203" s="47"/>
      <c r="AI203" s="60"/>
      <c r="AJ203" s="60"/>
      <c r="AK203" s="14">
        <v>0.98958677047930599</v>
      </c>
      <c r="AL203" s="47"/>
      <c r="AM203" s="60"/>
      <c r="AN203" s="60"/>
      <c r="AO203" s="14">
        <v>0.3510352258285776</v>
      </c>
      <c r="AP203" s="47"/>
      <c r="AQ203" s="60"/>
      <c r="AR203" s="60"/>
      <c r="AS203" s="65">
        <f t="shared" si="20"/>
        <v>0.69597105541676074</v>
      </c>
      <c r="AT203" s="19"/>
      <c r="AU203" s="60"/>
      <c r="AV203" s="60"/>
      <c r="AW203" s="21"/>
      <c r="AX203" s="39"/>
      <c r="AY203" s="40"/>
      <c r="AZ203" s="29">
        <v>4.9766786945215271</v>
      </c>
      <c r="BA203" s="22"/>
      <c r="BB203" s="41"/>
      <c r="BC203" s="42"/>
      <c r="BD203" s="41"/>
      <c r="BG203" s="41"/>
      <c r="BH203" s="41"/>
      <c r="BI203" s="41"/>
      <c r="BX203" s="2">
        <v>18.5</v>
      </c>
      <c r="BY203" s="47">
        <v>11.756445596210359</v>
      </c>
      <c r="CB203" s="67"/>
      <c r="CH203" s="47"/>
    </row>
    <row r="204" spans="1:86" s="2" customFormat="1" x14ac:dyDescent="0.2">
      <c r="A204" s="25" t="s">
        <v>49</v>
      </c>
      <c r="B204" s="2" t="s">
        <v>53</v>
      </c>
      <c r="C204" s="2" t="s">
        <v>90</v>
      </c>
      <c r="D204" s="46">
        <v>-29.4</v>
      </c>
      <c r="E204" s="46">
        <v>35.4</v>
      </c>
      <c r="F204" s="2">
        <v>2934</v>
      </c>
      <c r="G204" s="2" t="s">
        <v>82</v>
      </c>
      <c r="I204" s="15" t="s">
        <v>41</v>
      </c>
      <c r="J204" s="16">
        <v>1</v>
      </c>
      <c r="K204" s="16">
        <v>9</v>
      </c>
      <c r="L204" s="16">
        <v>98</v>
      </c>
      <c r="M204" s="47">
        <v>-0.78819488579348695</v>
      </c>
      <c r="N204" s="47">
        <f>AVERAGE(M196:M204)</f>
        <v>-0.82064313987457538</v>
      </c>
      <c r="O204" s="47">
        <f>STDEV(M196:M204)</f>
        <v>4.7892369476821572E-2</v>
      </c>
      <c r="P204" s="47">
        <f>O204/SQRT($K204)</f>
        <v>1.5964123158940524E-2</v>
      </c>
      <c r="Q204" s="47">
        <v>1.6084051676993236</v>
      </c>
      <c r="R204" s="47">
        <f>AVERAGE(Q196:Q204)</f>
        <v>1.5864389208085312</v>
      </c>
      <c r="S204" s="47">
        <f>STDEV(Q196:Q204)</f>
        <v>8.3389216533834382E-2</v>
      </c>
      <c r="T204" s="47">
        <f>S204/SQRT($K204)</f>
        <v>2.7796405511278127E-2</v>
      </c>
      <c r="U204" s="14">
        <v>1.9361615656269797</v>
      </c>
      <c r="V204" s="47">
        <f>AVERAGE(U196:U204)</f>
        <v>1.9021515607753754</v>
      </c>
      <c r="W204" s="47">
        <f>STDEV(U196:U204)</f>
        <v>4.9047593633835332E-2</v>
      </c>
      <c r="X204" s="47">
        <f>W204/SQRT($K204)</f>
        <v>1.6349197877945112E-2</v>
      </c>
      <c r="Y204" s="14">
        <v>0.63520820609171835</v>
      </c>
      <c r="Z204" s="47">
        <f>AVERAGE(Y196:Y204)</f>
        <v>0.61331319421855968</v>
      </c>
      <c r="AA204" s="47">
        <f>STDEV(Y196:Y204)</f>
        <v>8.3311857546428586E-2</v>
      </c>
      <c r="AB204" s="47">
        <f>AA204/SQRT($K204)</f>
        <v>2.7770619182142863E-2</v>
      </c>
      <c r="AC204" s="14">
        <v>2.4685320943280686</v>
      </c>
      <c r="AD204" s="47">
        <f>AVERAGE(AC196:AC204)</f>
        <v>2.52854500491887</v>
      </c>
      <c r="AE204" s="47">
        <f>STDEV(AC196:AC204)</f>
        <v>0.32332183850897206</v>
      </c>
      <c r="AF204" s="47">
        <f>AE204/SQRT($K204)</f>
        <v>0.10777394616965735</v>
      </c>
      <c r="AG204" s="14">
        <v>-0.75198887883855259</v>
      </c>
      <c r="AH204" s="47">
        <f>AVERAGE(AG196:AG204)</f>
        <v>-0.64840960558459426</v>
      </c>
      <c r="AI204" s="47">
        <f>STDEV(AG196:AG204)</f>
        <v>0.23801063005054357</v>
      </c>
      <c r="AJ204" s="47">
        <f>AI204/SQRT($K204)</f>
        <v>7.9336876683514523E-2</v>
      </c>
      <c r="AK204" s="14">
        <v>1.0778362493592264</v>
      </c>
      <c r="AL204" s="47">
        <f>AVERAGE(AK196:AK204)</f>
        <v>1.0603600610988182</v>
      </c>
      <c r="AM204" s="47">
        <f>STDEV(AK196:AK204)</f>
        <v>0.11615619848977088</v>
      </c>
      <c r="AN204" s="47">
        <f>AM204/SQRT($K204)</f>
        <v>3.8718732829923629E-2</v>
      </c>
      <c r="AO204" s="14">
        <v>0.3112195703757481</v>
      </c>
      <c r="AP204" s="47">
        <f>AVERAGE(AO196:AO204)</f>
        <v>0.34883428589880933</v>
      </c>
      <c r="AQ204" s="47">
        <f>STDEV(AO196:AO204)</f>
        <v>2.3827670003252591E-2</v>
      </c>
      <c r="AR204" s="47">
        <f>AQ204/SQRT($K204)</f>
        <v>7.9425566677508632E-3</v>
      </c>
      <c r="AS204" s="65">
        <f t="shared" si="20"/>
        <v>0.6542004512811973</v>
      </c>
      <c r="AT204" s="17">
        <f>AVERAGE(AS196:AS204)</f>
        <v>0.69366204933644082</v>
      </c>
      <c r="AU204" s="47">
        <f>STDEV(AS196:AS204)</f>
        <v>2.499760860041229E-2</v>
      </c>
      <c r="AV204" s="47">
        <f>AU204/SQRT($K204)</f>
        <v>8.3325362001374307E-3</v>
      </c>
      <c r="AW204" s="13">
        <f>_xlfn.CONFIDENCE.T(0.05,AU204,K204)</f>
        <v>1.9214862934255332E-2</v>
      </c>
      <c r="AX204" s="44">
        <f>SQRT(($BE$2/(AT204-$BF$2)))-273.15</f>
        <v>14.94697069630638</v>
      </c>
      <c r="AY204" s="45">
        <f>(ABS(AX204-(SQRT($BE$2/(ABS(AT204-AV204)-$BF$2))-273.15)))</f>
        <v>2.2507439729436669</v>
      </c>
      <c r="AZ204" s="14">
        <v>4.9766786945215271</v>
      </c>
      <c r="BA204" s="14">
        <v>0.3981342955617222</v>
      </c>
      <c r="BB204" s="46">
        <v>22.586892071363362</v>
      </c>
      <c r="BC204" s="46">
        <v>23.599517924068664</v>
      </c>
      <c r="BD204" s="46">
        <v>1.806951365709069</v>
      </c>
      <c r="BG204" s="47">
        <v>2.1453278024868512</v>
      </c>
      <c r="BH204" s="47">
        <v>5.6723437441387858E-2</v>
      </c>
      <c r="BI204" s="47">
        <v>0.71331319421855965</v>
      </c>
      <c r="BJ204" s="47">
        <v>2.9809035215906667</v>
      </c>
      <c r="BK204" s="47">
        <v>0.45173784142726725</v>
      </c>
      <c r="BL204" s="47">
        <v>0.62420099373968174</v>
      </c>
      <c r="BM204" s="47">
        <v>0.55462427757134947</v>
      </c>
      <c r="BN204" s="14">
        <v>9.0988236726617641E-2</v>
      </c>
      <c r="BO204" s="14">
        <v>3.0104698891826511E-2</v>
      </c>
      <c r="BP204" s="14">
        <v>6.0781921727366744E-3</v>
      </c>
      <c r="BQ204" s="14">
        <v>1.0403350348053893E-2</v>
      </c>
      <c r="BR204" s="14">
        <v>0.34557231033718872</v>
      </c>
      <c r="BS204" s="14">
        <v>6.3189661647976871</v>
      </c>
      <c r="BT204" s="14">
        <v>4.9766786945215271</v>
      </c>
      <c r="BU204" s="14">
        <v>0.3981342955617222</v>
      </c>
      <c r="BV204" s="2">
        <v>20.399999999999999</v>
      </c>
      <c r="BW204" s="2" t="s">
        <v>130</v>
      </c>
      <c r="BX204" s="2">
        <v>18.5</v>
      </c>
      <c r="BY204" s="47">
        <v>11.756445596210359</v>
      </c>
      <c r="BZ204" s="47"/>
      <c r="CA204" s="2" t="s">
        <v>119</v>
      </c>
      <c r="CB204" s="68">
        <f>BY204</f>
        <v>11.756445596210359</v>
      </c>
      <c r="CC204" s="47"/>
      <c r="CH204" s="47"/>
    </row>
    <row r="205" spans="1:86" s="2" customFormat="1" x14ac:dyDescent="0.2">
      <c r="A205" s="25"/>
      <c r="D205" s="46"/>
      <c r="E205" s="46"/>
      <c r="I205" s="15"/>
      <c r="J205" s="16"/>
      <c r="K205" s="16"/>
      <c r="L205" s="16"/>
      <c r="M205" s="47"/>
      <c r="N205" s="47"/>
      <c r="O205" s="60"/>
      <c r="P205" s="60"/>
      <c r="Q205" s="47"/>
      <c r="R205" s="47"/>
      <c r="S205" s="60"/>
      <c r="T205" s="60"/>
      <c r="U205" s="14"/>
      <c r="V205" s="47"/>
      <c r="W205" s="60"/>
      <c r="X205" s="60"/>
      <c r="Y205" s="14"/>
      <c r="Z205" s="47"/>
      <c r="AA205" s="60"/>
      <c r="AB205" s="60"/>
      <c r="AC205" s="14"/>
      <c r="AD205" s="47"/>
      <c r="AE205" s="60"/>
      <c r="AF205" s="60"/>
      <c r="AG205" s="14"/>
      <c r="AH205" s="47"/>
      <c r="AI205" s="60"/>
      <c r="AJ205" s="60"/>
      <c r="AK205" s="14"/>
      <c r="AL205" s="47"/>
      <c r="AM205" s="60"/>
      <c r="AN205" s="60"/>
      <c r="AO205" s="14"/>
      <c r="AP205" s="47"/>
      <c r="AQ205" s="60"/>
      <c r="AR205" s="60"/>
      <c r="AS205" s="14"/>
      <c r="AU205" s="60"/>
      <c r="AV205" s="60"/>
      <c r="AW205" s="17"/>
      <c r="AX205" s="44"/>
      <c r="AY205" s="45"/>
      <c r="AZ205" s="14"/>
      <c r="BA205" s="14"/>
      <c r="BB205" s="46"/>
      <c r="BC205" s="46"/>
      <c r="BD205" s="46"/>
      <c r="BG205" s="47"/>
      <c r="BH205" s="47"/>
      <c r="BI205" s="47"/>
      <c r="CB205" s="67"/>
      <c r="CH205" s="47"/>
    </row>
    <row r="206" spans="1:86" s="2" customFormat="1" x14ac:dyDescent="0.2">
      <c r="A206" s="25" t="s">
        <v>49</v>
      </c>
      <c r="B206" s="2" t="s">
        <v>53</v>
      </c>
      <c r="I206" s="15" t="s">
        <v>23</v>
      </c>
      <c r="J206" s="16">
        <v>1</v>
      </c>
      <c r="K206" s="16"/>
      <c r="L206" s="16">
        <v>41</v>
      </c>
      <c r="M206" s="47">
        <v>-0.6333395079530002</v>
      </c>
      <c r="N206" s="47"/>
      <c r="O206" s="60"/>
      <c r="P206" s="60"/>
      <c r="Q206" s="47">
        <v>2.0465124874357077</v>
      </c>
      <c r="R206" s="47"/>
      <c r="S206" s="60"/>
      <c r="T206" s="60"/>
      <c r="U206" s="14">
        <v>1.9863289637724271</v>
      </c>
      <c r="V206" s="47"/>
      <c r="W206" s="60"/>
      <c r="X206" s="60"/>
      <c r="Y206" s="14">
        <v>0.9239520216026591</v>
      </c>
      <c r="Z206" s="47"/>
      <c r="AA206" s="60"/>
      <c r="AB206" s="60"/>
      <c r="AC206" s="14">
        <v>3.4006840235493723</v>
      </c>
      <c r="AD206" s="47"/>
      <c r="AE206" s="60"/>
      <c r="AF206" s="60"/>
      <c r="AG206" s="14">
        <v>-0.69442918230075423</v>
      </c>
      <c r="AH206" s="47"/>
      <c r="AI206" s="60"/>
      <c r="AJ206" s="60"/>
      <c r="AK206" s="14">
        <v>1.6916738326272218</v>
      </c>
      <c r="AL206" s="47"/>
      <c r="AM206" s="60"/>
      <c r="AN206" s="60"/>
      <c r="AO206" s="14">
        <v>0.30493703319148246</v>
      </c>
      <c r="AP206" s="47"/>
      <c r="AQ206" s="60"/>
      <c r="AR206" s="60"/>
      <c r="AS206" s="65">
        <f t="shared" ref="AS206:AS211" si="21">AO206*1.0958+0.3331</f>
        <v>0.66725000097122655</v>
      </c>
      <c r="AT206" s="17"/>
      <c r="AU206" s="60"/>
      <c r="AV206" s="60"/>
      <c r="AW206" s="21"/>
      <c r="AX206" s="19"/>
      <c r="AY206" s="19"/>
      <c r="AZ206" s="14">
        <v>4.32057639753054</v>
      </c>
      <c r="BX206" s="2">
        <v>13.8</v>
      </c>
      <c r="BY206" s="47">
        <v>12.144720988849903</v>
      </c>
      <c r="BZ206" s="47">
        <v>12.144720988849903</v>
      </c>
      <c r="CB206" s="67"/>
      <c r="CH206" s="47"/>
    </row>
    <row r="207" spans="1:86" s="2" customFormat="1" x14ac:dyDescent="0.2">
      <c r="A207" s="25" t="s">
        <v>49</v>
      </c>
      <c r="B207" s="2" t="s">
        <v>53</v>
      </c>
      <c r="I207" s="15" t="s">
        <v>23</v>
      </c>
      <c r="J207" s="16">
        <v>1</v>
      </c>
      <c r="K207" s="16"/>
      <c r="L207" s="16">
        <v>41</v>
      </c>
      <c r="M207" s="47">
        <v>-0.60405393450207856</v>
      </c>
      <c r="N207" s="47"/>
      <c r="O207" s="60"/>
      <c r="P207" s="60"/>
      <c r="Q207" s="47">
        <v>2.0833082724773115</v>
      </c>
      <c r="R207" s="47"/>
      <c r="S207" s="60"/>
      <c r="T207" s="60"/>
      <c r="U207" s="14">
        <v>2.016386076302989</v>
      </c>
      <c r="V207" s="47"/>
      <c r="W207" s="60"/>
      <c r="X207" s="60"/>
      <c r="Y207" s="14">
        <v>0.96067908346762465</v>
      </c>
      <c r="Z207" s="47"/>
      <c r="AA207" s="60"/>
      <c r="AB207" s="60"/>
      <c r="AC207" s="14">
        <v>3.8487351750765839</v>
      </c>
      <c r="AD207" s="47"/>
      <c r="AE207" s="60"/>
      <c r="AF207" s="60"/>
      <c r="AG207" s="14">
        <v>-0.3201654694595657</v>
      </c>
      <c r="AH207" s="47"/>
      <c r="AI207" s="60"/>
      <c r="AJ207" s="60"/>
      <c r="AK207" s="14">
        <v>1.7776097041742878</v>
      </c>
      <c r="AL207" s="47"/>
      <c r="AM207" s="60"/>
      <c r="AN207" s="60"/>
      <c r="AO207" s="14">
        <v>0.32442068875215835</v>
      </c>
      <c r="AP207" s="47"/>
      <c r="AQ207" s="60"/>
      <c r="AR207" s="60"/>
      <c r="AS207" s="65">
        <f t="shared" si="21"/>
        <v>0.68860019073461509</v>
      </c>
      <c r="AT207" s="19"/>
      <c r="AU207" s="60"/>
      <c r="AV207" s="60"/>
      <c r="AW207" s="21"/>
      <c r="AX207" s="19"/>
      <c r="AY207" s="19"/>
      <c r="AZ207" s="14">
        <v>4.32057639753054</v>
      </c>
      <c r="BX207" s="2">
        <v>13.8</v>
      </c>
      <c r="BY207" s="47">
        <v>12.144720988849903</v>
      </c>
      <c r="BZ207" s="47">
        <v>12.144720988849903</v>
      </c>
      <c r="CB207" s="67"/>
      <c r="CH207" s="47"/>
    </row>
    <row r="208" spans="1:86" s="2" customFormat="1" x14ac:dyDescent="0.2">
      <c r="A208" s="25" t="s">
        <v>49</v>
      </c>
      <c r="B208" s="2" t="s">
        <v>53</v>
      </c>
      <c r="I208" s="15" t="s">
        <v>23</v>
      </c>
      <c r="J208" s="16">
        <v>1</v>
      </c>
      <c r="K208" s="16"/>
      <c r="L208" s="16">
        <v>41</v>
      </c>
      <c r="M208" s="47">
        <v>-0.62899488628194122</v>
      </c>
      <c r="N208" s="47"/>
      <c r="O208" s="60"/>
      <c r="P208" s="60"/>
      <c r="Q208" s="47">
        <v>2.0459642205185498</v>
      </c>
      <c r="R208" s="47"/>
      <c r="S208" s="60"/>
      <c r="T208" s="60"/>
      <c r="U208" s="14">
        <v>1.9910128224238159</v>
      </c>
      <c r="V208" s="47"/>
      <c r="W208" s="60"/>
      <c r="X208" s="60"/>
      <c r="Y208" s="14">
        <v>0.92339408485976548</v>
      </c>
      <c r="Z208" s="47"/>
      <c r="AA208" s="60"/>
      <c r="AB208" s="60"/>
      <c r="AC208" s="14">
        <v>3.5415393082104396</v>
      </c>
      <c r="AD208" s="47"/>
      <c r="AE208" s="60"/>
      <c r="AF208" s="60"/>
      <c r="AG208" s="14">
        <v>-0.55247103663816355</v>
      </c>
      <c r="AH208" s="47"/>
      <c r="AI208" s="60"/>
      <c r="AJ208" s="60"/>
      <c r="AK208" s="14">
        <v>1.6989941087141858</v>
      </c>
      <c r="AL208" s="47"/>
      <c r="AM208" s="60"/>
      <c r="AN208" s="60"/>
      <c r="AO208" s="14">
        <v>0.30830241002477443</v>
      </c>
      <c r="AP208" s="47"/>
      <c r="AQ208" s="60"/>
      <c r="AR208" s="60"/>
      <c r="AS208" s="65">
        <f t="shared" si="21"/>
        <v>0.67093778090514788</v>
      </c>
      <c r="AT208" s="19"/>
      <c r="AU208" s="60"/>
      <c r="AV208" s="60"/>
      <c r="AW208" s="21"/>
      <c r="AX208" s="19"/>
      <c r="AY208" s="19"/>
      <c r="AZ208" s="14">
        <v>4.32057639753054</v>
      </c>
      <c r="BX208" s="2">
        <v>13.8</v>
      </c>
      <c r="BY208" s="47">
        <v>12.144720988849903</v>
      </c>
      <c r="BZ208" s="47">
        <v>12.144720988849903</v>
      </c>
      <c r="CB208" s="67"/>
      <c r="CH208" s="47"/>
    </row>
    <row r="209" spans="1:86" s="2" customFormat="1" x14ac:dyDescent="0.2">
      <c r="A209" s="25" t="s">
        <v>49</v>
      </c>
      <c r="B209" s="2" t="s">
        <v>53</v>
      </c>
      <c r="D209" s="22"/>
      <c r="E209" s="22"/>
      <c r="F209" s="22"/>
      <c r="G209" s="22"/>
      <c r="H209" s="22"/>
      <c r="I209" s="15" t="s">
        <v>23</v>
      </c>
      <c r="J209" s="16">
        <v>1</v>
      </c>
      <c r="K209" s="16"/>
      <c r="L209" s="16">
        <v>41</v>
      </c>
      <c r="M209" s="47">
        <v>-0.65353476029060764</v>
      </c>
      <c r="N209" s="47"/>
      <c r="O209" s="60"/>
      <c r="P209" s="60"/>
      <c r="Q209" s="47">
        <v>2.1069320451253053</v>
      </c>
      <c r="R209" s="47"/>
      <c r="S209" s="60"/>
      <c r="T209" s="60"/>
      <c r="U209" s="14">
        <v>1.9623913647924669</v>
      </c>
      <c r="V209" s="47"/>
      <c r="W209" s="60"/>
      <c r="X209" s="60"/>
      <c r="Y209" s="14">
        <v>0.98441146520738698</v>
      </c>
      <c r="Z209" s="47"/>
      <c r="AA209" s="60"/>
      <c r="AB209" s="60"/>
      <c r="AC209" s="14">
        <v>3.8871852326365648</v>
      </c>
      <c r="AD209" s="47"/>
      <c r="AE209" s="60"/>
      <c r="AF209" s="60"/>
      <c r="AG209" s="14">
        <v>-0.3291718868621285</v>
      </c>
      <c r="AH209" s="47"/>
      <c r="AI209" s="60"/>
      <c r="AJ209" s="60"/>
      <c r="AK209" s="14">
        <v>1.7550116844220753</v>
      </c>
      <c r="AL209" s="47"/>
      <c r="AM209" s="60"/>
      <c r="AN209" s="60"/>
      <c r="AO209" s="14">
        <v>0.32979211909425765</v>
      </c>
      <c r="AP209" s="47"/>
      <c r="AQ209" s="60"/>
      <c r="AR209" s="60"/>
      <c r="AS209" s="65">
        <f t="shared" si="21"/>
        <v>0.6944862041034876</v>
      </c>
      <c r="AT209" s="19"/>
      <c r="AU209" s="60"/>
      <c r="AV209" s="60"/>
      <c r="AW209" s="21"/>
      <c r="AX209" s="39"/>
      <c r="AY209" s="40"/>
      <c r="AZ209" s="29">
        <v>4.32057639753054</v>
      </c>
      <c r="BA209" s="22"/>
      <c r="BB209" s="41"/>
      <c r="BC209" s="42"/>
      <c r="BD209" s="41"/>
      <c r="BG209" s="41"/>
      <c r="BH209" s="41"/>
      <c r="BI209" s="41"/>
      <c r="BJ209" s="41"/>
      <c r="BK209" s="41"/>
      <c r="BL209" s="41"/>
      <c r="BX209" s="2">
        <v>13.8</v>
      </c>
      <c r="BY209" s="47">
        <v>12.144720988849903</v>
      </c>
      <c r="BZ209" s="47">
        <v>12.144720988849903</v>
      </c>
      <c r="CB209" s="67"/>
      <c r="CH209" s="47"/>
    </row>
    <row r="210" spans="1:86" s="2" customFormat="1" x14ac:dyDescent="0.2">
      <c r="A210" s="25" t="s">
        <v>49</v>
      </c>
      <c r="B210" s="2" t="s">
        <v>53</v>
      </c>
      <c r="I210" s="15" t="s">
        <v>23</v>
      </c>
      <c r="J210" s="16">
        <v>1</v>
      </c>
      <c r="K210" s="16"/>
      <c r="L210" s="16">
        <v>41</v>
      </c>
      <c r="M210" s="47">
        <v>-0.63408337048091845</v>
      </c>
      <c r="N210" s="47"/>
      <c r="O210" s="60"/>
      <c r="P210" s="60"/>
      <c r="Q210" s="47">
        <v>2.1133929824494402</v>
      </c>
      <c r="R210" s="47"/>
      <c r="S210" s="60"/>
      <c r="T210" s="60"/>
      <c r="U210" s="14">
        <v>1.9830279489478231</v>
      </c>
      <c r="V210" s="47"/>
      <c r="W210" s="60"/>
      <c r="X210" s="60"/>
      <c r="Y210" s="14">
        <v>0.99082832961505574</v>
      </c>
      <c r="Z210" s="47"/>
      <c r="AA210" s="60"/>
      <c r="AB210" s="60"/>
      <c r="AC210" s="14">
        <v>3.7753303956870878</v>
      </c>
      <c r="AD210" s="47"/>
      <c r="AE210" s="60"/>
      <c r="AF210" s="60"/>
      <c r="AG210" s="14">
        <v>-0.4538916471969745</v>
      </c>
      <c r="AH210" s="47"/>
      <c r="AI210" s="60"/>
      <c r="AJ210" s="60"/>
      <c r="AK210" s="14">
        <v>1.7742585324048432</v>
      </c>
      <c r="AL210" s="47"/>
      <c r="AM210" s="60"/>
      <c r="AN210" s="60"/>
      <c r="AO210" s="14">
        <v>0.32256421764984</v>
      </c>
      <c r="AP210" s="47"/>
      <c r="AQ210" s="60"/>
      <c r="AR210" s="60"/>
      <c r="AS210" s="65">
        <f t="shared" si="21"/>
        <v>0.68656586970069466</v>
      </c>
      <c r="AT210" s="19"/>
      <c r="AU210" s="60"/>
      <c r="AV210" s="60"/>
      <c r="AW210" s="21"/>
      <c r="AX210" s="19"/>
      <c r="AY210" s="19"/>
      <c r="AZ210" s="14">
        <v>4.32057639753054</v>
      </c>
      <c r="BX210" s="2">
        <v>13.8</v>
      </c>
      <c r="BY210" s="47">
        <v>12.144720988849903</v>
      </c>
      <c r="BZ210" s="47">
        <v>12.144720988849903</v>
      </c>
      <c r="CB210" s="67"/>
      <c r="CH210" s="47"/>
    </row>
    <row r="211" spans="1:86" s="2" customFormat="1" x14ac:dyDescent="0.2">
      <c r="A211" s="25" t="s">
        <v>49</v>
      </c>
      <c r="B211" s="2" t="s">
        <v>53</v>
      </c>
      <c r="C211" s="2" t="s">
        <v>69</v>
      </c>
      <c r="D211" s="46">
        <v>-20.8</v>
      </c>
      <c r="E211" s="46">
        <v>47.7</v>
      </c>
      <c r="F211" s="2">
        <v>4479</v>
      </c>
      <c r="G211" s="2" t="s">
        <v>72</v>
      </c>
      <c r="H211" s="2" t="s">
        <v>80</v>
      </c>
      <c r="I211" s="15" t="s">
        <v>23</v>
      </c>
      <c r="J211" s="16">
        <v>1</v>
      </c>
      <c r="K211" s="16">
        <v>6</v>
      </c>
      <c r="L211" s="16">
        <v>41</v>
      </c>
      <c r="M211" s="47">
        <v>-0.68821602160801254</v>
      </c>
      <c r="N211" s="47">
        <f>AVERAGE(M206:M211)</f>
        <v>-0.64037041351942636</v>
      </c>
      <c r="O211" s="47">
        <f>STDEV(M206:M211)</f>
        <v>2.8283394600644305E-2</v>
      </c>
      <c r="P211" s="47">
        <f>O211/SQRT($K211)</f>
        <v>1.1546647494227891E-2</v>
      </c>
      <c r="Q211" s="47">
        <v>2.0832978263435682</v>
      </c>
      <c r="R211" s="47">
        <f>AVERAGE(Q206:Q211)</f>
        <v>2.0799013057249804</v>
      </c>
      <c r="S211" s="47">
        <f>STDEV(Q206:Q211)</f>
        <v>2.8782063845980834E-2</v>
      </c>
      <c r="T211" s="47">
        <f>S211/SQRT($K211)</f>
        <v>1.1750228361143434E-2</v>
      </c>
      <c r="U211" s="14">
        <v>1.9260502476593615</v>
      </c>
      <c r="V211" s="47">
        <f>AVERAGE(U206:U211)</f>
        <v>1.9775329039831471</v>
      </c>
      <c r="W211" s="47">
        <f>STDEV(U206:U211)</f>
        <v>3.0589454060766564E-2</v>
      </c>
      <c r="X211" s="47">
        <f>W211/SQRT($K211)</f>
        <v>1.2488092326530824E-2</v>
      </c>
      <c r="Y211" s="14">
        <v>0.96085688695528404</v>
      </c>
      <c r="Z211" s="47">
        <f>AVERAGE(Y206:Y211)</f>
        <v>0.9573536452846293</v>
      </c>
      <c r="AA211" s="47">
        <f>STDEV(Y206:Y211)</f>
        <v>2.8792122395363436E-2</v>
      </c>
      <c r="AB211" s="47">
        <f>AA211/SQRT($K211)</f>
        <v>1.1754334746733429E-2</v>
      </c>
      <c r="AC211" s="14">
        <v>3.8192695017577329</v>
      </c>
      <c r="AD211" s="47">
        <f>AVERAGE(AC206:AC211)</f>
        <v>3.7121239394862973</v>
      </c>
      <c r="AE211" s="47">
        <f>STDEV(AC206:AC211)</f>
        <v>0.19538590089113006</v>
      </c>
      <c r="AF211" s="47">
        <f>AE211/SQRT($K211)</f>
        <v>7.9765960019545626E-2</v>
      </c>
      <c r="AG211" s="14">
        <v>-0.34980406849693946</v>
      </c>
      <c r="AH211" s="47">
        <f>AVERAGE(AG206:AG211)</f>
        <v>-0.44998888182575431</v>
      </c>
      <c r="AI211" s="47">
        <f>STDEV(AG206:AG211)</f>
        <v>0.14950367595548769</v>
      </c>
      <c r="AJ211" s="47">
        <f>AI211/SQRT($K211)</f>
        <v>6.1034620126891197E-2</v>
      </c>
      <c r="AK211" s="14">
        <v>1.6979585210105119</v>
      </c>
      <c r="AL211" s="47">
        <f>AVERAGE(AK206:AK211)</f>
        <v>1.732584397225521</v>
      </c>
      <c r="AM211" s="47">
        <f>STDEV(AK206:AK211)</f>
        <v>4.066430400598367E-2</v>
      </c>
      <c r="AN211" s="47">
        <f>AM211/SQRT($K211)</f>
        <v>1.6601132593345651E-2</v>
      </c>
      <c r="AO211" s="14">
        <v>0.33182565480266435</v>
      </c>
      <c r="AP211" s="47">
        <f>AVERAGE(AO206:AO211)</f>
        <v>0.32030702058586286</v>
      </c>
      <c r="AQ211" s="47">
        <f>STDEV(AO206:AO211)</f>
        <v>1.1180433082213328E-2</v>
      </c>
      <c r="AR211" s="47">
        <f>AQ211/SQRT($K211)</f>
        <v>4.5643926924592102E-3</v>
      </c>
      <c r="AS211" s="65">
        <f t="shared" si="21"/>
        <v>0.6967145525327596</v>
      </c>
      <c r="AT211" s="17">
        <f>AVERAGE(AS206:AS211)</f>
        <v>0.68409243315798862</v>
      </c>
      <c r="AU211" s="47">
        <f>STDEV(AS206:AS211)</f>
        <v>1.2251518571489345E-2</v>
      </c>
      <c r="AV211" s="47">
        <f>AU211/SQRT($K211)</f>
        <v>5.0016615123967944E-3</v>
      </c>
      <c r="AW211" s="13">
        <f>_xlfn.CONFIDENCE.T(0.05,AU211,K211)</f>
        <v>1.285718023176846E-2</v>
      </c>
      <c r="AX211" s="44">
        <f>SQRT(($BE$2/(AT211-$BF$2)))-273.15</f>
        <v>17.53638634808641</v>
      </c>
      <c r="AY211" s="45">
        <f>(ABS(AX211-(SQRT($BE$2/(ABS(AT211-AV211)-$BF$2))-273.15)))</f>
        <v>1.3814726332515193</v>
      </c>
      <c r="AZ211" s="14">
        <v>4.32057639753054</v>
      </c>
      <c r="BA211" s="14">
        <v>0.3456461118024432</v>
      </c>
      <c r="BB211" s="46">
        <v>21.173152861166038</v>
      </c>
      <c r="BC211" s="46">
        <v>22.028696579404969</v>
      </c>
      <c r="BD211" s="46">
        <v>1.6938522288932831</v>
      </c>
      <c r="BG211" s="47">
        <v>2.1821458913686111</v>
      </c>
      <c r="BH211" s="47">
        <v>1.5856364769916578</v>
      </c>
      <c r="BI211" s="47">
        <v>1.0573536452846293</v>
      </c>
      <c r="BJ211" s="47">
        <v>2.9638356175616338</v>
      </c>
      <c r="BK211" s="47">
        <v>0.42346305722332078</v>
      </c>
      <c r="BL211" s="47">
        <v>2.1485296134746048</v>
      </c>
      <c r="BM211" s="47">
        <v>0.34285263160381874</v>
      </c>
      <c r="BN211" s="14">
        <v>0.23373481777183891</v>
      </c>
      <c r="BO211" s="14">
        <v>3.8638293335015041E-2</v>
      </c>
      <c r="BP211" s="14">
        <v>8.9914658795104373E-3</v>
      </c>
      <c r="BQ211" s="14">
        <v>6.3225711114232985E-3</v>
      </c>
      <c r="BR211" s="14">
        <v>0.16363484423608371</v>
      </c>
      <c r="BS211" s="14">
        <v>5.5249337175766851</v>
      </c>
      <c r="BT211" s="14">
        <v>4.32057639753054</v>
      </c>
      <c r="BU211" s="14">
        <v>0.3456461118024432</v>
      </c>
      <c r="BV211" s="2">
        <v>14.3</v>
      </c>
      <c r="BW211" s="2" t="s">
        <v>130</v>
      </c>
      <c r="BX211" s="2">
        <v>13.8</v>
      </c>
      <c r="BY211" s="47">
        <v>12.144720988849903</v>
      </c>
      <c r="BZ211" s="47">
        <v>12.144720988849903</v>
      </c>
      <c r="CA211" s="2" t="s">
        <v>120</v>
      </c>
      <c r="CB211" s="68"/>
      <c r="CC211" s="47"/>
      <c r="CD211" s="14"/>
      <c r="CE211" s="14"/>
      <c r="CF211" s="14"/>
      <c r="CH211" s="47"/>
    </row>
    <row r="212" spans="1:86" s="2" customFormat="1" x14ac:dyDescent="0.2">
      <c r="A212" s="25"/>
      <c r="I212" s="15"/>
      <c r="J212" s="16"/>
      <c r="K212" s="16"/>
      <c r="L212" s="16"/>
      <c r="M212" s="47"/>
      <c r="N212" s="47"/>
      <c r="O212" s="60"/>
      <c r="P212" s="60"/>
      <c r="Q212" s="47"/>
      <c r="R212" s="47"/>
      <c r="S212" s="60"/>
      <c r="T212" s="60"/>
      <c r="U212" s="14"/>
      <c r="V212" s="47"/>
      <c r="W212" s="60"/>
      <c r="X212" s="60"/>
      <c r="Y212" s="14"/>
      <c r="Z212" s="47"/>
      <c r="AA212" s="60"/>
      <c r="AB212" s="60"/>
      <c r="AC212" s="14"/>
      <c r="AD212" s="47"/>
      <c r="AE212" s="60"/>
      <c r="AF212" s="60"/>
      <c r="AG212" s="14"/>
      <c r="AH212" s="47"/>
      <c r="AI212" s="60"/>
      <c r="AJ212" s="60"/>
      <c r="AK212" s="14"/>
      <c r="AL212" s="47"/>
      <c r="AM212" s="60"/>
      <c r="AN212" s="60"/>
      <c r="AO212" s="14"/>
      <c r="AP212" s="47"/>
      <c r="AQ212" s="60"/>
      <c r="AR212" s="60"/>
      <c r="AS212" s="14"/>
      <c r="AU212" s="60"/>
      <c r="AV212" s="60"/>
      <c r="AW212" s="21"/>
      <c r="AX212" s="19"/>
      <c r="AY212" s="19"/>
      <c r="CB212" s="67"/>
      <c r="CH212" s="47"/>
    </row>
    <row r="213" spans="1:86" s="2" customFormat="1" x14ac:dyDescent="0.2">
      <c r="A213" s="25" t="s">
        <v>49</v>
      </c>
      <c r="B213" s="2" t="s">
        <v>52</v>
      </c>
      <c r="I213" s="15" t="s">
        <v>21</v>
      </c>
      <c r="J213" s="16">
        <v>1</v>
      </c>
      <c r="K213" s="16"/>
      <c r="L213" s="16">
        <v>35</v>
      </c>
      <c r="M213" s="47">
        <v>-0.53039756653730175</v>
      </c>
      <c r="N213" s="47"/>
      <c r="O213" s="60"/>
      <c r="P213" s="60"/>
      <c r="Q213" s="47">
        <v>0.53425629293981103</v>
      </c>
      <c r="R213" s="47"/>
      <c r="S213" s="60"/>
      <c r="T213" s="60"/>
      <c r="U213" s="14">
        <v>2.0837388007124447</v>
      </c>
      <c r="V213" s="47"/>
      <c r="W213" s="60"/>
      <c r="X213" s="60"/>
      <c r="Y213" s="14">
        <v>-0.72755352043435551</v>
      </c>
      <c r="Z213" s="47"/>
      <c r="AA213" s="60"/>
      <c r="AB213" s="60"/>
      <c r="AC213" s="14">
        <v>0.54641203412572614</v>
      </c>
      <c r="AD213" s="47"/>
      <c r="AE213" s="60"/>
      <c r="AF213" s="60"/>
      <c r="AG213" s="14">
        <v>-0.52003294124747246</v>
      </c>
      <c r="AH213" s="47"/>
      <c r="AI213" s="60"/>
      <c r="AJ213" s="60"/>
      <c r="AK213" s="14">
        <v>0.30207784635966073</v>
      </c>
      <c r="AL213" s="47"/>
      <c r="AM213" s="60"/>
      <c r="AN213" s="60"/>
      <c r="AO213" s="14">
        <v>0.29529536014288871</v>
      </c>
      <c r="AP213" s="47"/>
      <c r="AQ213" s="60"/>
      <c r="AR213" s="60"/>
      <c r="AS213" s="65">
        <f t="shared" ref="AS213:AS221" si="22">AO213*1.0958+0.3331</f>
        <v>0.65668465564457756</v>
      </c>
      <c r="AT213" s="19"/>
      <c r="AU213" s="60"/>
      <c r="AV213" s="60"/>
      <c r="AW213" s="21"/>
      <c r="AX213" s="19"/>
      <c r="AY213" s="19"/>
      <c r="AZ213" s="14">
        <v>6.0907320223713999</v>
      </c>
      <c r="BX213" s="2">
        <v>23</v>
      </c>
      <c r="BY213" s="47">
        <v>11.401881578404657</v>
      </c>
      <c r="BZ213" s="47">
        <v>11.401881578404657</v>
      </c>
      <c r="CB213" s="67"/>
      <c r="CH213" s="47"/>
    </row>
    <row r="214" spans="1:86" s="2" customFormat="1" x14ac:dyDescent="0.2">
      <c r="A214" s="25" t="s">
        <v>49</v>
      </c>
      <c r="B214" s="2" t="s">
        <v>52</v>
      </c>
      <c r="I214" s="15" t="s">
        <v>21</v>
      </c>
      <c r="J214" s="16">
        <v>1</v>
      </c>
      <c r="K214" s="16"/>
      <c r="L214" s="16">
        <v>35</v>
      </c>
      <c r="M214" s="47">
        <v>-0.54143045131719691</v>
      </c>
      <c r="N214" s="47"/>
      <c r="O214" s="60"/>
      <c r="P214" s="60"/>
      <c r="Q214" s="47">
        <v>0.50628649377920321</v>
      </c>
      <c r="R214" s="47"/>
      <c r="S214" s="60"/>
      <c r="T214" s="60"/>
      <c r="U214" s="14">
        <v>2.0729438182579423</v>
      </c>
      <c r="V214" s="47"/>
      <c r="W214" s="60"/>
      <c r="X214" s="60"/>
      <c r="Y214" s="14">
        <v>-0.75549230245289323</v>
      </c>
      <c r="Z214" s="47"/>
      <c r="AA214" s="60"/>
      <c r="AB214" s="60"/>
      <c r="AC214" s="14">
        <v>0.68832432495025131</v>
      </c>
      <c r="AD214" s="47"/>
      <c r="AE214" s="60"/>
      <c r="AF214" s="60"/>
      <c r="AG214" s="14">
        <v>-0.321628026083709</v>
      </c>
      <c r="AH214" s="47"/>
      <c r="AI214" s="60"/>
      <c r="AJ214" s="60"/>
      <c r="AK214" s="14">
        <v>0.2723572938042873</v>
      </c>
      <c r="AL214" s="47"/>
      <c r="AM214" s="60"/>
      <c r="AN214" s="60"/>
      <c r="AO214" s="14">
        <v>0.30447570317268524</v>
      </c>
      <c r="AP214" s="47"/>
      <c r="AQ214" s="60"/>
      <c r="AR214" s="60"/>
      <c r="AS214" s="65">
        <f t="shared" si="22"/>
        <v>0.66674447553662852</v>
      </c>
      <c r="AT214" s="19"/>
      <c r="AU214" s="60"/>
      <c r="AV214" s="60"/>
      <c r="AW214" s="21"/>
      <c r="AX214" s="19"/>
      <c r="AY214" s="19"/>
      <c r="AZ214" s="14">
        <v>6.0907320223713999</v>
      </c>
      <c r="BX214" s="2">
        <v>23</v>
      </c>
      <c r="BY214" s="47">
        <v>11.401881578404657</v>
      </c>
      <c r="BZ214" s="47">
        <v>11.401881578404657</v>
      </c>
      <c r="CB214" s="67"/>
      <c r="CH214" s="47"/>
    </row>
    <row r="215" spans="1:86" s="2" customFormat="1" x14ac:dyDescent="0.2">
      <c r="A215" s="25" t="s">
        <v>49</v>
      </c>
      <c r="B215" s="2" t="s">
        <v>52</v>
      </c>
      <c r="I215" s="15" t="s">
        <v>21</v>
      </c>
      <c r="J215" s="16">
        <v>1</v>
      </c>
      <c r="K215" s="16"/>
      <c r="L215" s="16">
        <v>35</v>
      </c>
      <c r="M215" s="47">
        <v>-0.54631718643860694</v>
      </c>
      <c r="N215" s="47"/>
      <c r="O215" s="60"/>
      <c r="P215" s="60"/>
      <c r="Q215" s="47">
        <v>0.61735291639299472</v>
      </c>
      <c r="R215" s="47"/>
      <c r="S215" s="60"/>
      <c r="T215" s="60"/>
      <c r="U215" s="14">
        <v>2.0635435735922472</v>
      </c>
      <c r="V215" s="47"/>
      <c r="W215" s="60"/>
      <c r="X215" s="60"/>
      <c r="Y215" s="14">
        <v>-0.64444013065734396</v>
      </c>
      <c r="Z215" s="47"/>
      <c r="AA215" s="60"/>
      <c r="AB215" s="60"/>
      <c r="AC215" s="14">
        <v>-0.27283183629034369</v>
      </c>
      <c r="AD215" s="47"/>
      <c r="AE215" s="60"/>
      <c r="AF215" s="60"/>
      <c r="AG215" s="14">
        <v>-1.5080626825148824</v>
      </c>
      <c r="AH215" s="47"/>
      <c r="AI215" s="60"/>
      <c r="AJ215" s="60"/>
      <c r="AK215" s="14">
        <v>0.35632141335997791</v>
      </c>
      <c r="AL215" s="47"/>
      <c r="AM215" s="60"/>
      <c r="AN215" s="60"/>
      <c r="AO215" s="14">
        <v>0.28427402011926839</v>
      </c>
      <c r="AP215" s="47"/>
      <c r="AQ215" s="60"/>
      <c r="AR215" s="60"/>
      <c r="AS215" s="65">
        <f t="shared" si="22"/>
        <v>0.64460747124669426</v>
      </c>
      <c r="AT215" s="19"/>
      <c r="AU215" s="60"/>
      <c r="AV215" s="60"/>
      <c r="AW215" s="21"/>
      <c r="AX215" s="19"/>
      <c r="AY215" s="19"/>
      <c r="AZ215" s="14">
        <v>6.0907320223713999</v>
      </c>
      <c r="BX215" s="2">
        <v>23</v>
      </c>
      <c r="BY215" s="47">
        <v>11.401881578404657</v>
      </c>
      <c r="BZ215" s="47">
        <v>11.401881578404657</v>
      </c>
      <c r="CB215" s="67"/>
      <c r="CH215" s="47"/>
    </row>
    <row r="216" spans="1:86" s="2" customFormat="1" x14ac:dyDescent="0.2">
      <c r="A216" s="25" t="s">
        <v>49</v>
      </c>
      <c r="B216" s="2" t="s">
        <v>52</v>
      </c>
      <c r="I216" s="15" t="s">
        <v>21</v>
      </c>
      <c r="J216" s="16">
        <v>1</v>
      </c>
      <c r="K216" s="16"/>
      <c r="L216" s="16">
        <v>35</v>
      </c>
      <c r="M216" s="47">
        <v>-0.52724851810569107</v>
      </c>
      <c r="N216" s="47"/>
      <c r="O216" s="60"/>
      <c r="P216" s="60"/>
      <c r="Q216" s="47">
        <v>0.47056568915053376</v>
      </c>
      <c r="R216" s="47"/>
      <c r="S216" s="60"/>
      <c r="T216" s="60"/>
      <c r="U216" s="14">
        <v>2.0895015164904849</v>
      </c>
      <c r="V216" s="47"/>
      <c r="W216" s="60"/>
      <c r="X216" s="60"/>
      <c r="Y216" s="14">
        <v>-0.79123672772666964</v>
      </c>
      <c r="Z216" s="47"/>
      <c r="AA216" s="60"/>
      <c r="AB216" s="60"/>
      <c r="AC216" s="14">
        <v>0.63642058344909325</v>
      </c>
      <c r="AD216" s="47"/>
      <c r="AE216" s="60"/>
      <c r="AF216" s="60"/>
      <c r="AG216" s="14">
        <v>-0.30193825967489429</v>
      </c>
      <c r="AH216" s="47"/>
      <c r="AI216" s="60"/>
      <c r="AJ216" s="60"/>
      <c r="AK216" s="14">
        <v>0.27664064372431851</v>
      </c>
      <c r="AL216" s="47"/>
      <c r="AM216" s="60"/>
      <c r="AN216" s="60"/>
      <c r="AO216" s="14">
        <v>0.32927994524439841</v>
      </c>
      <c r="AP216" s="47"/>
      <c r="AQ216" s="60"/>
      <c r="AR216" s="60"/>
      <c r="AS216" s="65">
        <f t="shared" si="22"/>
        <v>0.69392496399881187</v>
      </c>
      <c r="AT216" s="19"/>
      <c r="AU216" s="60"/>
      <c r="AV216" s="60"/>
      <c r="AW216" s="21"/>
      <c r="AX216" s="19"/>
      <c r="AY216" s="19"/>
      <c r="AZ216" s="14">
        <v>6.0907320223713999</v>
      </c>
      <c r="BX216" s="2">
        <v>23</v>
      </c>
      <c r="BY216" s="47">
        <v>11.401881578404657</v>
      </c>
      <c r="BZ216" s="47">
        <v>11.401881578404657</v>
      </c>
      <c r="CB216" s="67"/>
      <c r="CH216" s="47"/>
    </row>
    <row r="217" spans="1:86" s="2" customFormat="1" x14ac:dyDescent="0.2">
      <c r="A217" s="25" t="s">
        <v>49</v>
      </c>
      <c r="B217" s="2" t="s">
        <v>52</v>
      </c>
      <c r="I217" s="15" t="s">
        <v>22</v>
      </c>
      <c r="J217" s="16">
        <v>1</v>
      </c>
      <c r="K217" s="16"/>
      <c r="L217" s="16">
        <v>38</v>
      </c>
      <c r="M217" s="47">
        <v>-0.61614958565935851</v>
      </c>
      <c r="N217" s="47"/>
      <c r="O217" s="60"/>
      <c r="P217" s="60"/>
      <c r="Q217" s="47">
        <v>1.6521255593428901</v>
      </c>
      <c r="R217" s="47"/>
      <c r="S217" s="60"/>
      <c r="T217" s="60"/>
      <c r="U217" s="14">
        <v>1.9498790238457935</v>
      </c>
      <c r="V217" s="47"/>
      <c r="W217" s="60"/>
      <c r="X217" s="60"/>
      <c r="Y217" s="14">
        <v>0.39025409995039695</v>
      </c>
      <c r="Z217" s="47"/>
      <c r="AA217" s="60"/>
      <c r="AB217" s="60"/>
      <c r="AC217" s="14">
        <v>3.1803549072086934</v>
      </c>
      <c r="AD217" s="47"/>
      <c r="AE217" s="60"/>
      <c r="AF217" s="60"/>
      <c r="AG217" s="14">
        <v>-0.12435316900805127</v>
      </c>
      <c r="AH217" s="47"/>
      <c r="AI217" s="60"/>
      <c r="AJ217" s="60"/>
      <c r="AK217" s="14">
        <v>1.3242058054295236</v>
      </c>
      <c r="AL217" s="47"/>
      <c r="AM217" s="60"/>
      <c r="AN217" s="60"/>
      <c r="AO217" s="14">
        <v>0.30728491495929378</v>
      </c>
      <c r="AP217" s="47"/>
      <c r="AQ217" s="60"/>
      <c r="AR217" s="60"/>
      <c r="AS217" s="65">
        <f t="shared" si="22"/>
        <v>0.66982280981239417</v>
      </c>
      <c r="AT217" s="19"/>
      <c r="AU217" s="60"/>
      <c r="AV217" s="60"/>
      <c r="AW217" s="21"/>
      <c r="AX217" s="19"/>
      <c r="AY217" s="19"/>
      <c r="AZ217" s="14">
        <v>6.0907320223713999</v>
      </c>
      <c r="BX217" s="2">
        <v>23</v>
      </c>
      <c r="BY217" s="47">
        <v>11.401881578404657</v>
      </c>
      <c r="BZ217" s="47">
        <v>11.401881578404657</v>
      </c>
      <c r="CB217" s="67"/>
      <c r="CH217" s="47"/>
    </row>
    <row r="218" spans="1:86" s="2" customFormat="1" x14ac:dyDescent="0.2">
      <c r="A218" s="25" t="s">
        <v>49</v>
      </c>
      <c r="B218" s="2" t="s">
        <v>52</v>
      </c>
      <c r="I218" s="15" t="s">
        <v>22</v>
      </c>
      <c r="J218" s="16">
        <v>1</v>
      </c>
      <c r="K218" s="16"/>
      <c r="L218" s="16">
        <v>38</v>
      </c>
      <c r="M218" s="47">
        <v>-0.62840512451001351</v>
      </c>
      <c r="N218" s="47"/>
      <c r="O218" s="60"/>
      <c r="P218" s="60"/>
      <c r="Q218" s="47">
        <v>1.7084185756379793</v>
      </c>
      <c r="R218" s="47"/>
      <c r="S218" s="60"/>
      <c r="T218" s="60"/>
      <c r="U218" s="14">
        <v>1.9346192173290302</v>
      </c>
      <c r="V218" s="47"/>
      <c r="W218" s="60"/>
      <c r="X218" s="60"/>
      <c r="Y218" s="14">
        <v>0.4465617643213875</v>
      </c>
      <c r="Z218" s="47"/>
      <c r="AA218" s="60"/>
      <c r="AB218" s="60"/>
      <c r="AC218" s="14">
        <v>3.1740925329357683</v>
      </c>
      <c r="AD218" s="47"/>
      <c r="AE218" s="60"/>
      <c r="AF218" s="60"/>
      <c r="AG218" s="14">
        <v>-0.24345369565537123</v>
      </c>
      <c r="AH218" s="47"/>
      <c r="AI218" s="60"/>
      <c r="AJ218" s="60"/>
      <c r="AK218" s="14">
        <v>1.3646159167863547</v>
      </c>
      <c r="AL218" s="47"/>
      <c r="AM218" s="60"/>
      <c r="AN218" s="60"/>
      <c r="AO218" s="14">
        <v>0.30504063933123327</v>
      </c>
      <c r="AP218" s="47"/>
      <c r="AQ218" s="60"/>
      <c r="AR218" s="60"/>
      <c r="AS218" s="65">
        <f t="shared" si="22"/>
        <v>0.66736353257916547</v>
      </c>
      <c r="AT218" s="19"/>
      <c r="AU218" s="60"/>
      <c r="AV218" s="60"/>
      <c r="AW218" s="21"/>
      <c r="AX218" s="19"/>
      <c r="AY218" s="19"/>
      <c r="AZ218" s="14">
        <v>6.0907320223713999</v>
      </c>
      <c r="BX218" s="2">
        <v>23</v>
      </c>
      <c r="BY218" s="47">
        <v>11.401881578404657</v>
      </c>
      <c r="BZ218" s="47">
        <v>11.401881578404657</v>
      </c>
      <c r="CB218" s="67"/>
      <c r="CH218" s="47"/>
    </row>
    <row r="219" spans="1:86" s="2" customFormat="1" x14ac:dyDescent="0.2">
      <c r="A219" s="25" t="s">
        <v>49</v>
      </c>
      <c r="B219" s="2" t="s">
        <v>52</v>
      </c>
      <c r="D219" s="22"/>
      <c r="E219" s="22"/>
      <c r="F219" s="22"/>
      <c r="G219" s="22"/>
      <c r="H219" s="22"/>
      <c r="I219" s="15" t="s">
        <v>22</v>
      </c>
      <c r="J219" s="16">
        <v>1</v>
      </c>
      <c r="K219" s="16"/>
      <c r="L219" s="16">
        <v>38</v>
      </c>
      <c r="M219" s="47">
        <v>-0.65646875225407952</v>
      </c>
      <c r="N219" s="47"/>
      <c r="O219" s="60"/>
      <c r="P219" s="60"/>
      <c r="Q219" s="47">
        <v>1.6498496976969117</v>
      </c>
      <c r="R219" s="47"/>
      <c r="S219" s="60"/>
      <c r="T219" s="60"/>
      <c r="U219" s="14">
        <v>1.9066902111969921</v>
      </c>
      <c r="V219" s="47"/>
      <c r="W219" s="60"/>
      <c r="X219" s="60"/>
      <c r="Y219" s="14">
        <v>0.38806893147412325</v>
      </c>
      <c r="Z219" s="47"/>
      <c r="AA219" s="60"/>
      <c r="AB219" s="60"/>
      <c r="AC219" s="14">
        <v>3.2443982398286666</v>
      </c>
      <c r="AD219" s="47"/>
      <c r="AE219" s="60"/>
      <c r="AF219" s="60"/>
      <c r="AG219" s="14">
        <v>-5.576817347119345E-2</v>
      </c>
      <c r="AH219" s="47"/>
      <c r="AI219" s="60"/>
      <c r="AJ219" s="60"/>
      <c r="AK219" s="14">
        <v>1.3156740122916843</v>
      </c>
      <c r="AL219" s="47"/>
      <c r="AM219" s="60"/>
      <c r="AN219" s="60"/>
      <c r="AO219" s="14">
        <v>0.3427100251777726</v>
      </c>
      <c r="AP219" s="47"/>
      <c r="AQ219" s="60"/>
      <c r="AR219" s="60"/>
      <c r="AS219" s="65">
        <f t="shared" si="22"/>
        <v>0.70864164558980325</v>
      </c>
      <c r="AT219" s="19"/>
      <c r="AU219" s="60"/>
      <c r="AV219" s="60"/>
      <c r="AW219" s="21"/>
      <c r="AX219" s="39"/>
      <c r="AY219" s="40"/>
      <c r="AZ219" s="29">
        <v>6.0907320223713999</v>
      </c>
      <c r="BA219" s="22"/>
      <c r="BB219" s="41"/>
      <c r="BC219" s="42"/>
      <c r="BD219" s="41"/>
      <c r="BG219" s="41"/>
      <c r="BH219" s="41"/>
      <c r="BI219" s="41"/>
      <c r="BJ219" s="41"/>
      <c r="BK219" s="41"/>
      <c r="BL219" s="41"/>
      <c r="BX219" s="2">
        <v>23</v>
      </c>
      <c r="BY219" s="47">
        <v>11.401881578404657</v>
      </c>
      <c r="BZ219" s="47">
        <v>11.401881578404657</v>
      </c>
      <c r="CB219" s="67"/>
      <c r="CH219" s="47"/>
    </row>
    <row r="220" spans="1:86" s="2" customFormat="1" x14ac:dyDescent="0.2">
      <c r="A220" s="25" t="s">
        <v>49</v>
      </c>
      <c r="B220" s="2" t="s">
        <v>52</v>
      </c>
      <c r="D220" s="22"/>
      <c r="E220" s="22"/>
      <c r="F220" s="22"/>
      <c r="G220" s="22"/>
      <c r="H220" s="22"/>
      <c r="I220" s="15" t="s">
        <v>22</v>
      </c>
      <c r="J220" s="16">
        <v>1</v>
      </c>
      <c r="K220" s="16"/>
      <c r="L220" s="16">
        <v>38</v>
      </c>
      <c r="M220" s="47">
        <v>-0.59974799551391456</v>
      </c>
      <c r="N220" s="47"/>
      <c r="O220" s="60"/>
      <c r="P220" s="60"/>
      <c r="Q220" s="47">
        <v>1.8636455710901916</v>
      </c>
      <c r="R220" s="47"/>
      <c r="S220" s="60"/>
      <c r="T220" s="60"/>
      <c r="U220" s="14">
        <v>1.9595689000856034</v>
      </c>
      <c r="V220" s="47"/>
      <c r="W220" s="60"/>
      <c r="X220" s="60"/>
      <c r="Y220" s="14">
        <v>0.60168947343046852</v>
      </c>
      <c r="Z220" s="47"/>
      <c r="AA220" s="60"/>
      <c r="AB220" s="60"/>
      <c r="AC220" s="14">
        <v>3.5044561884214898</v>
      </c>
      <c r="AD220" s="47"/>
      <c r="AE220" s="60"/>
      <c r="AF220" s="60"/>
      <c r="AG220" s="14">
        <v>-0.2241569454841108</v>
      </c>
      <c r="AH220" s="47"/>
      <c r="AI220" s="60"/>
      <c r="AJ220" s="60"/>
      <c r="AK220" s="14">
        <v>1.5469879226077954</v>
      </c>
      <c r="AL220" s="47"/>
      <c r="AM220" s="60"/>
      <c r="AN220" s="60"/>
      <c r="AO220" s="14">
        <v>0.30522759925846743</v>
      </c>
      <c r="AP220" s="47"/>
      <c r="AQ220" s="60"/>
      <c r="AR220" s="60"/>
      <c r="AS220" s="65">
        <f t="shared" si="22"/>
        <v>0.66756840326742872</v>
      </c>
      <c r="AT220" s="19"/>
      <c r="AU220" s="60"/>
      <c r="AV220" s="60"/>
      <c r="AW220" s="21"/>
      <c r="AX220" s="39"/>
      <c r="AY220" s="40"/>
      <c r="AZ220" s="29">
        <v>6.0907320223714034</v>
      </c>
      <c r="BA220" s="22"/>
      <c r="BB220" s="41"/>
      <c r="BC220" s="42"/>
      <c r="BD220" s="41"/>
      <c r="BG220" s="41"/>
      <c r="BH220" s="41"/>
      <c r="BI220" s="41"/>
      <c r="BX220" s="2">
        <v>23</v>
      </c>
      <c r="BY220" s="47">
        <v>11.401881578404657</v>
      </c>
      <c r="BZ220" s="47">
        <v>11.401881578404657</v>
      </c>
      <c r="CB220" s="67"/>
      <c r="CH220" s="47"/>
    </row>
    <row r="221" spans="1:86" s="2" customFormat="1" x14ac:dyDescent="0.2">
      <c r="A221" s="25" t="s">
        <v>49</v>
      </c>
      <c r="B221" s="2" t="s">
        <v>52</v>
      </c>
      <c r="C221" s="2" t="s">
        <v>68</v>
      </c>
      <c r="D221" s="46">
        <v>47.5</v>
      </c>
      <c r="E221" s="46">
        <v>-29.1</v>
      </c>
      <c r="F221" s="2">
        <v>2871</v>
      </c>
      <c r="G221" s="2" t="s">
        <v>72</v>
      </c>
      <c r="H221" s="2" t="s">
        <v>80</v>
      </c>
      <c r="I221" s="15" t="s">
        <v>22</v>
      </c>
      <c r="J221" s="16">
        <v>1</v>
      </c>
      <c r="K221" s="16">
        <v>9</v>
      </c>
      <c r="L221" s="16">
        <v>38</v>
      </c>
      <c r="M221" s="47">
        <v>-0.61062616766216748</v>
      </c>
      <c r="N221" s="47">
        <f>AVERAGE(M213:M221)</f>
        <v>-0.58408792755537009</v>
      </c>
      <c r="O221" s="47">
        <f>STDEV(M213:M221)</f>
        <v>4.8140583273302132E-2</v>
      </c>
      <c r="P221" s="47">
        <f>O221/SQRT($K221)</f>
        <v>1.6046861091100709E-2</v>
      </c>
      <c r="Q221" s="47">
        <v>1.7386683406916914</v>
      </c>
      <c r="R221" s="47">
        <f>AVERAGE(Q213:Q221)</f>
        <v>1.1934632374135785</v>
      </c>
      <c r="S221" s="47">
        <f>STDEV(Q213:Q221)</f>
        <v>0.63161314623466513</v>
      </c>
      <c r="T221" s="47">
        <f>S221/SQRT($K221)</f>
        <v>0.21053771541155505</v>
      </c>
      <c r="U221" s="14">
        <v>1.9525693568696489</v>
      </c>
      <c r="V221" s="47">
        <f>AVERAGE(U213:U221)</f>
        <v>2.0014504909311324</v>
      </c>
      <c r="W221" s="47">
        <f>STDEV(U213:U221)</f>
        <v>7.3942692909891486E-2</v>
      </c>
      <c r="X221" s="47">
        <f>W221/SQRT($K221)</f>
        <v>2.4647564303297162E-2</v>
      </c>
      <c r="Y221" s="14">
        <v>0.47676490717483944</v>
      </c>
      <c r="Z221" s="47">
        <f>AVERAGE(Y213:Y221)</f>
        <v>-6.8375944991116294E-2</v>
      </c>
      <c r="AA221" s="47">
        <f>STDEV(Y213:Y221)</f>
        <v>0.63156869414520811</v>
      </c>
      <c r="AB221" s="47">
        <f>AA221/SQRT($K221)</f>
        <v>0.21052289804840271</v>
      </c>
      <c r="AC221" s="14">
        <v>3.2955182935907876</v>
      </c>
      <c r="AD221" s="47">
        <f>AVERAGE(AC213:AC221)</f>
        <v>1.9996828075800148</v>
      </c>
      <c r="AE221" s="47">
        <f>STDEV(AC213:AC221)</f>
        <v>1.5459842156743</v>
      </c>
      <c r="AF221" s="47">
        <f>AE221/SQRT($K221)</f>
        <v>0.51532807189143337</v>
      </c>
      <c r="AG221" s="14">
        <v>-0.18258065928078437</v>
      </c>
      <c r="AH221" s="47">
        <f>AVERAGE(AG213:AG221)</f>
        <v>-0.38688606138005216</v>
      </c>
      <c r="AI221" s="47">
        <f>STDEV(AG213:AG221)</f>
        <v>0.44068082680070875</v>
      </c>
      <c r="AJ221" s="47">
        <f>AI221/SQRT($K221)</f>
        <v>0.14689360893356959</v>
      </c>
      <c r="AK221" s="14">
        <v>1.4149923832647848</v>
      </c>
      <c r="AL221" s="47">
        <f>AVERAGE(AK213:AK221)</f>
        <v>0.90820813751426521</v>
      </c>
      <c r="AM221" s="47">
        <f>STDEV(AK213:AK221)</f>
        <v>0.57959221938746774</v>
      </c>
      <c r="AN221" s="47">
        <f>AM221/SQRT($K221)</f>
        <v>0.19319740646248926</v>
      </c>
      <c r="AO221" s="14">
        <v>0.3073112605405659</v>
      </c>
      <c r="AP221" s="47">
        <f>AVERAGE(AO213:AO221)</f>
        <v>0.3089888297718415</v>
      </c>
      <c r="AQ221" s="47">
        <f>STDEV(AO213:AO221)</f>
        <v>1.7331338133608584E-2</v>
      </c>
      <c r="AR221" s="47">
        <f>AQ221/SQRT($K221)</f>
        <v>5.7771127112028614E-3</v>
      </c>
      <c r="AS221" s="65">
        <f t="shared" si="22"/>
        <v>0.66985167930035217</v>
      </c>
      <c r="AT221" s="17">
        <f>AVERAGE(AS213:AS221)</f>
        <v>0.67168995966398404</v>
      </c>
      <c r="AU221" s="47">
        <f>STDEV(AS213:AS221)</f>
        <v>1.8991680326808296E-2</v>
      </c>
      <c r="AV221" s="47">
        <f>AU221/SQRT($K221)</f>
        <v>6.3305601089360987E-3</v>
      </c>
      <c r="AW221" s="13">
        <f>_xlfn.CONFIDENCE.T(0.05,AU221,K221)</f>
        <v>1.4598297789365186E-2</v>
      </c>
      <c r="AX221" s="44">
        <f>SQRT(($BE$2/(AT221-$BF$2)))-273.15</f>
        <v>20.998604621809761</v>
      </c>
      <c r="AY221" s="45">
        <f>(ABS(AX221-(SQRT($BE$2/(ABS(AT221-AV221)-$BF$2))-273.15)))</f>
        <v>1.8155805802813347</v>
      </c>
      <c r="AZ221" s="14">
        <v>6.0907320223714034</v>
      </c>
      <c r="BA221" s="14">
        <v>0.48725856178971227</v>
      </c>
      <c r="BB221" s="46">
        <v>24.606947426227425</v>
      </c>
      <c r="BC221" s="46">
        <v>25.844023873917621</v>
      </c>
      <c r="BD221" s="46">
        <v>1.9685557940981939</v>
      </c>
      <c r="BG221" s="47">
        <v>1.8956799645441118</v>
      </c>
      <c r="BH221" s="47">
        <v>1.318949999783338</v>
      </c>
      <c r="BI221" s="47">
        <v>3.1624055008883711E-2</v>
      </c>
      <c r="BJ221" s="47">
        <v>2.815192761656613</v>
      </c>
      <c r="BK221" s="47">
        <v>0.49213894852454848</v>
      </c>
      <c r="BL221" s="47">
        <v>1.9128262078361731</v>
      </c>
      <c r="BM221" s="47">
        <v>0.45040921759991193</v>
      </c>
      <c r="BN221" s="14">
        <v>0.21414913230244823</v>
      </c>
      <c r="BO221" s="14">
        <v>2.9989527689526084E-2</v>
      </c>
      <c r="BP221" s="14">
        <v>5.0306493468211411E-3</v>
      </c>
      <c r="BQ221" s="14">
        <v>1.2686195146850345E-2</v>
      </c>
      <c r="BR221" s="14">
        <v>0.42302083841357152</v>
      </c>
      <c r="BS221" s="14">
        <v>6.2034950118285463</v>
      </c>
      <c r="BT221" s="14">
        <v>6.0907320223714034</v>
      </c>
      <c r="BU221" s="14">
        <v>0.48725856178971227</v>
      </c>
      <c r="BV221" s="2">
        <v>24.2</v>
      </c>
      <c r="BW221" s="2" t="s">
        <v>130</v>
      </c>
      <c r="BX221" s="2">
        <v>23</v>
      </c>
      <c r="BY221" s="47">
        <v>11.401881578404657</v>
      </c>
      <c r="BZ221" s="47">
        <v>11.401881578404657</v>
      </c>
      <c r="CA221" s="2" t="s">
        <v>124</v>
      </c>
      <c r="CB221" s="68"/>
      <c r="CC221" s="47"/>
      <c r="CD221" s="14"/>
      <c r="CE221" s="14"/>
      <c r="CF221" s="14"/>
      <c r="CH221" s="47"/>
    </row>
    <row r="222" spans="1:86" s="2" customFormat="1" x14ac:dyDescent="0.2">
      <c r="A222" s="25"/>
      <c r="D222" s="46"/>
      <c r="E222" s="46"/>
      <c r="I222" s="15"/>
      <c r="J222" s="16"/>
      <c r="K222" s="16"/>
      <c r="L222" s="16"/>
      <c r="M222" s="16"/>
      <c r="N222" s="16"/>
      <c r="O222" s="59"/>
      <c r="P222" s="59"/>
      <c r="Q222" s="59"/>
      <c r="R222" s="59"/>
      <c r="S222" s="59"/>
      <c r="T222" s="59"/>
      <c r="U222" s="14"/>
      <c r="V222" s="14"/>
      <c r="W222" s="14"/>
      <c r="X222" s="14"/>
      <c r="Y222" s="14"/>
      <c r="Z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7"/>
      <c r="AU222" s="17"/>
      <c r="AV222" s="17"/>
      <c r="AW222" s="17"/>
      <c r="AX222" s="44"/>
      <c r="AY222" s="45"/>
      <c r="AZ222" s="14"/>
      <c r="BA222" s="14"/>
      <c r="BB222" s="46"/>
      <c r="BC222" s="46"/>
      <c r="BD222" s="46"/>
      <c r="BG222" s="47"/>
      <c r="BH222" s="47"/>
      <c r="BI222" s="47"/>
      <c r="CB222" s="67"/>
    </row>
    <row r="223" spans="1:86" s="2" customFormat="1" x14ac:dyDescent="0.2">
      <c r="A223" s="25"/>
      <c r="B223" s="22"/>
      <c r="O223" s="56"/>
      <c r="P223" s="56"/>
      <c r="Q223" s="56"/>
      <c r="R223" s="56"/>
      <c r="S223" s="56"/>
      <c r="T223" s="56"/>
      <c r="AT223" s="19"/>
      <c r="AU223" s="19"/>
      <c r="AV223" s="19"/>
      <c r="AW223" s="19"/>
      <c r="AX223" s="19"/>
      <c r="AY223" s="19"/>
      <c r="CB223" s="67"/>
    </row>
    <row r="224" spans="1:86" s="2" customFormat="1" x14ac:dyDescent="0.2">
      <c r="A224" s="25" t="s">
        <v>103</v>
      </c>
      <c r="B224" s="22" t="s">
        <v>105</v>
      </c>
      <c r="O224" s="56"/>
      <c r="P224" s="56"/>
      <c r="Q224" s="56"/>
      <c r="R224" s="56"/>
      <c r="S224" s="56"/>
      <c r="T224" s="56"/>
      <c r="AT224" s="19"/>
      <c r="AU224" s="19"/>
      <c r="AV224" s="19"/>
      <c r="AW224" s="19"/>
      <c r="AX224" s="19"/>
      <c r="AY224" s="19"/>
      <c r="CB224" s="67"/>
    </row>
    <row r="225" spans="1:84" s="2" customFormat="1" x14ac:dyDescent="0.2">
      <c r="A225" s="25" t="s">
        <v>104</v>
      </c>
      <c r="B225" s="2" t="s">
        <v>106</v>
      </c>
      <c r="O225" s="56"/>
      <c r="P225" s="56"/>
      <c r="Q225" s="56"/>
      <c r="R225" s="56"/>
      <c r="S225" s="56"/>
      <c r="T225" s="56"/>
      <c r="CB225" s="67"/>
    </row>
    <row r="226" spans="1:84" s="2" customFormat="1" x14ac:dyDescent="0.2">
      <c r="A226" s="25" t="s">
        <v>111</v>
      </c>
      <c r="B226" s="2" t="s">
        <v>112</v>
      </c>
      <c r="O226" s="56"/>
      <c r="P226" s="56"/>
      <c r="Q226" s="56"/>
      <c r="R226" s="56"/>
      <c r="S226" s="56"/>
      <c r="T226" s="56"/>
      <c r="CB226" s="67"/>
    </row>
    <row r="227" spans="1:84" s="2" customFormat="1" x14ac:dyDescent="0.2">
      <c r="A227" s="25"/>
      <c r="O227" s="56"/>
      <c r="P227" s="56"/>
      <c r="Q227" s="56"/>
      <c r="R227" s="56"/>
      <c r="S227" s="56"/>
      <c r="T227" s="56"/>
      <c r="AT227" s="19"/>
      <c r="AU227" s="19"/>
      <c r="AV227" s="19"/>
      <c r="AW227" s="19"/>
      <c r="AX227" s="19"/>
      <c r="AY227" s="19"/>
      <c r="CB227" s="67"/>
    </row>
    <row r="228" spans="1:84" s="2" customFormat="1" x14ac:dyDescent="0.2">
      <c r="A228" s="25"/>
      <c r="C228" s="15"/>
      <c r="I228" s="15"/>
      <c r="J228" s="16"/>
      <c r="L228" s="16"/>
      <c r="M228" s="16"/>
      <c r="N228" s="16"/>
      <c r="O228" s="59"/>
      <c r="P228" s="59"/>
      <c r="Q228" s="59"/>
      <c r="R228" s="59"/>
      <c r="S228" s="59"/>
      <c r="T228" s="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CB228" s="67"/>
    </row>
    <row r="229" spans="1:84" s="2" customFormat="1" x14ac:dyDescent="0.2">
      <c r="A229" s="25"/>
      <c r="C229" s="15"/>
      <c r="I229" s="15"/>
      <c r="J229" s="16"/>
      <c r="L229" s="16"/>
      <c r="M229" s="16"/>
      <c r="N229" s="16"/>
      <c r="O229" s="59"/>
      <c r="P229" s="59"/>
      <c r="Q229" s="59"/>
      <c r="R229" s="59"/>
      <c r="S229" s="59"/>
      <c r="T229" s="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CB229" s="67"/>
    </row>
    <row r="230" spans="1:84" s="2" customFormat="1" x14ac:dyDescent="0.2">
      <c r="A230" s="25"/>
      <c r="C230" s="15"/>
      <c r="I230" s="15"/>
      <c r="J230" s="16"/>
      <c r="L230" s="16"/>
      <c r="M230" s="16"/>
      <c r="N230" s="16"/>
      <c r="O230" s="59"/>
      <c r="P230" s="59"/>
      <c r="Q230" s="59"/>
      <c r="R230" s="59"/>
      <c r="S230" s="59"/>
      <c r="T230" s="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CB230" s="67"/>
    </row>
    <row r="231" spans="1:84" s="2" customFormat="1" x14ac:dyDescent="0.2">
      <c r="A231" s="25"/>
      <c r="C231" s="15"/>
      <c r="I231" s="15"/>
      <c r="J231" s="16"/>
      <c r="L231" s="16"/>
      <c r="M231" s="16"/>
      <c r="N231" s="16"/>
      <c r="O231" s="59"/>
      <c r="P231" s="59"/>
      <c r="Q231" s="59"/>
      <c r="R231" s="59"/>
      <c r="S231" s="59"/>
      <c r="T231" s="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CB231" s="67"/>
    </row>
    <row r="232" spans="1:84" s="2" customFormat="1" x14ac:dyDescent="0.2">
      <c r="A232" s="25"/>
      <c r="C232" s="15"/>
      <c r="I232" s="15"/>
      <c r="J232" s="16"/>
      <c r="L232" s="16"/>
      <c r="M232" s="16"/>
      <c r="N232" s="16"/>
      <c r="O232" s="59"/>
      <c r="P232" s="59"/>
      <c r="Q232" s="59"/>
      <c r="R232" s="59"/>
      <c r="S232" s="59"/>
      <c r="T232" s="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CB232" s="67"/>
    </row>
    <row r="233" spans="1:84" s="2" customFormat="1" x14ac:dyDescent="0.2">
      <c r="A233" s="25"/>
      <c r="C233" s="15"/>
      <c r="I233" s="15"/>
      <c r="J233" s="16"/>
      <c r="K233" s="16"/>
      <c r="L233" s="16"/>
      <c r="M233" s="16"/>
      <c r="N233" s="16"/>
      <c r="O233" s="59"/>
      <c r="P233" s="59"/>
      <c r="Q233" s="59"/>
      <c r="R233" s="59"/>
      <c r="S233" s="59"/>
      <c r="T233" s="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46"/>
      <c r="AY233" s="49"/>
      <c r="AZ233" s="14"/>
      <c r="BA233" s="14"/>
      <c r="BB233" s="46"/>
      <c r="BC233" s="46"/>
      <c r="BD233" s="46"/>
      <c r="BE233" s="14"/>
      <c r="BF233" s="14"/>
      <c r="BG233" s="47"/>
      <c r="BH233" s="47"/>
      <c r="BI233" s="47"/>
      <c r="BJ233" s="47"/>
      <c r="BK233" s="47"/>
      <c r="BL233" s="47"/>
      <c r="BM233" s="47"/>
      <c r="CB233" s="67"/>
      <c r="CC233" s="47"/>
      <c r="CD233" s="14"/>
      <c r="CE233" s="14"/>
      <c r="CF233" s="14"/>
    </row>
    <row r="234" spans="1:84" s="2" customFormat="1" x14ac:dyDescent="0.2">
      <c r="A234" s="25"/>
      <c r="C234" s="15"/>
      <c r="I234" s="15"/>
      <c r="J234" s="16"/>
      <c r="K234" s="16"/>
      <c r="L234" s="16"/>
      <c r="M234" s="16"/>
      <c r="N234" s="16"/>
      <c r="O234" s="59"/>
      <c r="P234" s="59"/>
      <c r="Q234" s="59"/>
      <c r="R234" s="59"/>
      <c r="S234" s="59"/>
      <c r="T234" s="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46"/>
      <c r="AY234" s="49"/>
      <c r="AZ234" s="14"/>
      <c r="BA234" s="14"/>
      <c r="BB234" s="46"/>
      <c r="BC234" s="46"/>
      <c r="BD234" s="46"/>
      <c r="BE234" s="14"/>
      <c r="BF234" s="14"/>
      <c r="BG234" s="47"/>
      <c r="BH234" s="47"/>
      <c r="BI234" s="47"/>
      <c r="BJ234" s="47"/>
      <c r="BK234" s="47"/>
      <c r="BL234" s="47"/>
      <c r="BM234" s="47"/>
      <c r="CB234" s="67"/>
    </row>
    <row r="235" spans="1:84" s="2" customFormat="1" x14ac:dyDescent="0.2">
      <c r="A235" s="25"/>
      <c r="O235" s="56"/>
      <c r="P235" s="56"/>
      <c r="Q235" s="56"/>
      <c r="R235" s="56"/>
      <c r="S235" s="56"/>
      <c r="T235" s="56"/>
      <c r="AS235" s="14"/>
      <c r="CB235" s="67"/>
    </row>
    <row r="236" spans="1:84" s="2" customFormat="1" x14ac:dyDescent="0.2">
      <c r="A236" s="25"/>
      <c r="O236" s="56"/>
      <c r="P236" s="56"/>
      <c r="Q236" s="56"/>
      <c r="R236" s="56"/>
      <c r="S236" s="56"/>
      <c r="T236" s="56"/>
      <c r="AS236" s="14"/>
      <c r="CB236" s="67"/>
    </row>
    <row r="237" spans="1:84" s="2" customFormat="1" x14ac:dyDescent="0.2">
      <c r="A237" s="25"/>
      <c r="O237" s="56"/>
      <c r="P237" s="56"/>
      <c r="Q237" s="56"/>
      <c r="R237" s="56"/>
      <c r="S237" s="56"/>
      <c r="T237" s="56"/>
      <c r="AS237" s="14"/>
      <c r="CB237" s="67"/>
    </row>
    <row r="238" spans="1:84" s="2" customFormat="1" x14ac:dyDescent="0.2">
      <c r="A238" s="25"/>
      <c r="O238" s="56"/>
      <c r="P238" s="56"/>
      <c r="Q238" s="56"/>
      <c r="R238" s="56"/>
      <c r="S238" s="56"/>
      <c r="T238" s="56"/>
      <c r="AS238" s="14"/>
      <c r="CB238" s="67"/>
    </row>
    <row r="239" spans="1:84" s="2" customFormat="1" x14ac:dyDescent="0.2">
      <c r="A239" s="25"/>
      <c r="D239" s="46"/>
      <c r="E239" s="46"/>
      <c r="K239" s="16"/>
      <c r="O239" s="56"/>
      <c r="P239" s="56"/>
      <c r="Q239" s="56"/>
      <c r="R239" s="56"/>
      <c r="S239" s="56"/>
      <c r="T239" s="56"/>
      <c r="V239" s="14"/>
      <c r="W239" s="14"/>
      <c r="X239" s="14"/>
      <c r="Z239" s="14"/>
      <c r="AA239" s="14"/>
      <c r="AB239" s="14"/>
      <c r="AD239" s="14"/>
      <c r="AE239" s="14"/>
      <c r="AF239" s="14"/>
      <c r="AH239" s="14"/>
      <c r="AI239" s="14"/>
      <c r="AJ239" s="14"/>
      <c r="AL239" s="14"/>
      <c r="AM239" s="14"/>
      <c r="AN239" s="14"/>
      <c r="AP239" s="14"/>
      <c r="AQ239" s="14"/>
      <c r="AR239" s="14"/>
      <c r="AS239" s="14"/>
      <c r="AT239" s="14"/>
      <c r="AU239" s="14"/>
      <c r="AV239" s="14"/>
      <c r="AW239" s="14"/>
      <c r="AX239" s="46"/>
      <c r="AY239" s="49"/>
      <c r="AZ239" s="14"/>
      <c r="BA239" s="14"/>
      <c r="BB239" s="46"/>
      <c r="BC239" s="46"/>
      <c r="BD239" s="46"/>
      <c r="BG239" s="47"/>
      <c r="BH239" s="47"/>
      <c r="BI239" s="47"/>
      <c r="BJ239" s="47"/>
      <c r="BK239" s="47"/>
      <c r="BL239" s="47"/>
      <c r="BM239" s="47"/>
      <c r="CB239" s="67"/>
      <c r="CC239" s="47"/>
      <c r="CD239" s="14"/>
      <c r="CE239" s="14"/>
      <c r="CF239" s="14"/>
    </row>
    <row r="240" spans="1:84" s="2" customFormat="1" x14ac:dyDescent="0.2">
      <c r="A240" s="25"/>
      <c r="O240" s="56"/>
      <c r="P240" s="56"/>
      <c r="Q240" s="56"/>
      <c r="R240" s="56"/>
      <c r="S240" s="56"/>
      <c r="T240" s="56"/>
      <c r="AS240" s="14"/>
      <c r="CB240" s="67"/>
    </row>
    <row r="241" spans="1:84" s="2" customFormat="1" x14ac:dyDescent="0.2">
      <c r="O241" s="56"/>
      <c r="P241" s="56"/>
      <c r="Q241" s="56"/>
      <c r="R241" s="56"/>
      <c r="S241" s="56"/>
      <c r="T241" s="56"/>
      <c r="AS241" s="14"/>
      <c r="CB241" s="67"/>
    </row>
    <row r="242" spans="1:84" s="2" customFormat="1" x14ac:dyDescent="0.2">
      <c r="O242" s="56"/>
      <c r="P242" s="56"/>
      <c r="Q242" s="56"/>
      <c r="R242" s="56"/>
      <c r="S242" s="56"/>
      <c r="T242" s="56"/>
      <c r="AS242" s="14"/>
      <c r="CB242" s="67"/>
    </row>
    <row r="243" spans="1:84" s="2" customFormat="1" x14ac:dyDescent="0.2">
      <c r="O243" s="56"/>
      <c r="P243" s="56"/>
      <c r="Q243" s="56"/>
      <c r="R243" s="56"/>
      <c r="S243" s="56"/>
      <c r="T243" s="56"/>
      <c r="AS243" s="14"/>
      <c r="CB243" s="67"/>
    </row>
    <row r="244" spans="1:84" s="2" customFormat="1" x14ac:dyDescent="0.2">
      <c r="O244" s="56"/>
      <c r="P244" s="56"/>
      <c r="Q244" s="56"/>
      <c r="R244" s="56"/>
      <c r="S244" s="56"/>
      <c r="T244" s="56"/>
      <c r="AS244" s="14"/>
      <c r="CB244" s="67"/>
    </row>
    <row r="245" spans="1:84" s="2" customFormat="1" x14ac:dyDescent="0.2">
      <c r="K245" s="16"/>
      <c r="O245" s="56"/>
      <c r="P245" s="56"/>
      <c r="Q245" s="56"/>
      <c r="R245" s="56"/>
      <c r="S245" s="56"/>
      <c r="T245" s="56"/>
      <c r="V245" s="14"/>
      <c r="W245" s="14"/>
      <c r="X245" s="14"/>
      <c r="Z245" s="14"/>
      <c r="AA245" s="14"/>
      <c r="AB245" s="14"/>
      <c r="AD245" s="14"/>
      <c r="AE245" s="14"/>
      <c r="AF245" s="14"/>
      <c r="AH245" s="14"/>
      <c r="AI245" s="14"/>
      <c r="AJ245" s="14"/>
      <c r="AL245" s="14"/>
      <c r="AM245" s="14"/>
      <c r="AN245" s="14"/>
      <c r="AP245" s="14"/>
      <c r="AQ245" s="14"/>
      <c r="AR245" s="14"/>
      <c r="AS245" s="14"/>
      <c r="AT245" s="14"/>
      <c r="AU245" s="14"/>
      <c r="AV245" s="14"/>
      <c r="AW245" s="14"/>
      <c r="AX245" s="46"/>
      <c r="AY245" s="49"/>
      <c r="AZ245" s="14"/>
      <c r="BA245" s="14"/>
      <c r="BB245" s="46"/>
      <c r="BC245" s="46"/>
      <c r="BD245" s="46"/>
      <c r="BG245" s="47"/>
      <c r="BH245" s="47"/>
      <c r="BI245" s="47"/>
      <c r="BJ245" s="47"/>
      <c r="BK245" s="47"/>
      <c r="BL245" s="47"/>
      <c r="BM245" s="47"/>
      <c r="CB245" s="67"/>
      <c r="CC245" s="47"/>
      <c r="CD245" s="14"/>
      <c r="CE245" s="14"/>
      <c r="CF245" s="14"/>
    </row>
    <row r="246" spans="1:84" s="2" customFormat="1" x14ac:dyDescent="0.2">
      <c r="A246" s="25"/>
      <c r="O246" s="56"/>
      <c r="P246" s="56"/>
      <c r="Q246" s="56"/>
      <c r="R246" s="56"/>
      <c r="S246" s="56"/>
      <c r="T246" s="56"/>
      <c r="AT246" s="19"/>
      <c r="AU246" s="19"/>
      <c r="AV246" s="19"/>
      <c r="AW246" s="19"/>
      <c r="AX246" s="19"/>
      <c r="AY246" s="19"/>
      <c r="CB246" s="67"/>
    </row>
    <row r="247" spans="1:84" s="2" customFormat="1" x14ac:dyDescent="0.2">
      <c r="A247" s="25"/>
      <c r="O247" s="56"/>
      <c r="P247" s="56"/>
      <c r="Q247" s="56"/>
      <c r="R247" s="56"/>
      <c r="S247" s="56"/>
      <c r="T247" s="56"/>
      <c r="AT247" s="19"/>
      <c r="AU247" s="19"/>
      <c r="AV247" s="19"/>
      <c r="AW247" s="19"/>
      <c r="AX247" s="19"/>
      <c r="AY247" s="19"/>
      <c r="CB247" s="67"/>
    </row>
    <row r="248" spans="1:84" s="2" customFormat="1" x14ac:dyDescent="0.2">
      <c r="A248" s="25"/>
      <c r="O248" s="56"/>
      <c r="P248" s="56"/>
      <c r="Q248" s="56"/>
      <c r="R248" s="56"/>
      <c r="S248" s="56"/>
      <c r="T248" s="56"/>
      <c r="AT248" s="19"/>
      <c r="AU248" s="19"/>
      <c r="AV248" s="19"/>
      <c r="AW248" s="19"/>
      <c r="AX248" s="19"/>
      <c r="AY248" s="19"/>
      <c r="CB248" s="67"/>
    </row>
    <row r="249" spans="1:84" s="2" customFormat="1" x14ac:dyDescent="0.2">
      <c r="A249" s="25"/>
      <c r="O249" s="56"/>
      <c r="P249" s="56"/>
      <c r="Q249" s="56"/>
      <c r="R249" s="56"/>
      <c r="S249" s="56"/>
      <c r="T249" s="56"/>
      <c r="AT249" s="19"/>
      <c r="AU249" s="19"/>
      <c r="AV249" s="19"/>
      <c r="AW249" s="19"/>
      <c r="AX249" s="19"/>
      <c r="AY249" s="19"/>
      <c r="CB249" s="67"/>
    </row>
    <row r="250" spans="1:84" s="2" customFormat="1" x14ac:dyDescent="0.2">
      <c r="A250" s="25"/>
      <c r="O250" s="56"/>
      <c r="P250" s="56"/>
      <c r="Q250" s="56"/>
      <c r="R250" s="56"/>
      <c r="S250" s="56"/>
      <c r="T250" s="56"/>
      <c r="AT250" s="19"/>
      <c r="AU250" s="19"/>
      <c r="AV250" s="19"/>
      <c r="AW250" s="19"/>
      <c r="AX250" s="19"/>
      <c r="AY250" s="19"/>
      <c r="CB250" s="67"/>
    </row>
    <row r="251" spans="1:84" s="2" customFormat="1" x14ac:dyDescent="0.2">
      <c r="A251" s="25"/>
      <c r="O251" s="56"/>
      <c r="P251" s="56"/>
      <c r="Q251" s="56"/>
      <c r="R251" s="56"/>
      <c r="S251" s="56"/>
      <c r="T251" s="56"/>
      <c r="AT251" s="19"/>
      <c r="AU251" s="19"/>
      <c r="AV251" s="19"/>
      <c r="AW251" s="19"/>
      <c r="AX251" s="19"/>
      <c r="AY251" s="19"/>
      <c r="CB251" s="67"/>
    </row>
    <row r="252" spans="1:84" s="2" customFormat="1" x14ac:dyDescent="0.2">
      <c r="A252" s="25"/>
      <c r="O252" s="56"/>
      <c r="P252" s="56"/>
      <c r="Q252" s="56"/>
      <c r="R252" s="56"/>
      <c r="S252" s="56"/>
      <c r="T252" s="56"/>
      <c r="AT252" s="19"/>
      <c r="AU252" s="19"/>
      <c r="AV252" s="19"/>
      <c r="AW252" s="19"/>
      <c r="AX252" s="19"/>
      <c r="AY252" s="19"/>
      <c r="CB252" s="67"/>
    </row>
    <row r="253" spans="1:84" s="2" customFormat="1" x14ac:dyDescent="0.2">
      <c r="A253" s="25"/>
      <c r="O253" s="56"/>
      <c r="P253" s="56"/>
      <c r="Q253" s="56"/>
      <c r="R253" s="56"/>
      <c r="S253" s="56"/>
      <c r="T253" s="56"/>
      <c r="AT253" s="19"/>
      <c r="AU253" s="19"/>
      <c r="AV253" s="19"/>
      <c r="AW253" s="19"/>
      <c r="AX253" s="19"/>
      <c r="AY253" s="19"/>
      <c r="CB253" s="67"/>
    </row>
    <row r="254" spans="1:84" s="2" customFormat="1" x14ac:dyDescent="0.2">
      <c r="A254" s="25"/>
      <c r="O254" s="56"/>
      <c r="P254" s="56"/>
      <c r="Q254" s="56"/>
      <c r="R254" s="56"/>
      <c r="S254" s="56"/>
      <c r="T254" s="56"/>
      <c r="AT254" s="19"/>
      <c r="AU254" s="19"/>
      <c r="AV254" s="19"/>
      <c r="AW254" s="19"/>
      <c r="AX254" s="19"/>
      <c r="AY254" s="19"/>
      <c r="CB254" s="67"/>
    </row>
    <row r="255" spans="1:84" s="2" customFormat="1" x14ac:dyDescent="0.2">
      <c r="A255" s="25"/>
      <c r="O255" s="56"/>
      <c r="P255" s="56"/>
      <c r="Q255" s="56"/>
      <c r="R255" s="56"/>
      <c r="S255" s="56"/>
      <c r="T255" s="56"/>
      <c r="AT255" s="19"/>
      <c r="AU255" s="19"/>
      <c r="AV255" s="19"/>
      <c r="AW255" s="19"/>
      <c r="AX255" s="19"/>
      <c r="AY255" s="19"/>
      <c r="CB255" s="67"/>
    </row>
    <row r="256" spans="1:84" s="2" customFormat="1" x14ac:dyDescent="0.2">
      <c r="A256" s="25"/>
      <c r="O256" s="56"/>
      <c r="P256" s="56"/>
      <c r="Q256" s="56"/>
      <c r="R256" s="56"/>
      <c r="S256" s="56"/>
      <c r="T256" s="56"/>
      <c r="AT256" s="19"/>
      <c r="AU256" s="19"/>
      <c r="AV256" s="19"/>
      <c r="AW256" s="19"/>
      <c r="AX256" s="19"/>
      <c r="AY256" s="19"/>
      <c r="CB256" s="67"/>
    </row>
    <row r="257" spans="1:80" s="2" customFormat="1" x14ac:dyDescent="0.2">
      <c r="A257" s="25"/>
      <c r="O257" s="56"/>
      <c r="P257" s="56"/>
      <c r="Q257" s="56"/>
      <c r="R257" s="56"/>
      <c r="S257" s="56"/>
      <c r="T257" s="56"/>
      <c r="AT257" s="19"/>
      <c r="AU257" s="19"/>
      <c r="AV257" s="19"/>
      <c r="AW257" s="19"/>
      <c r="AX257" s="19"/>
      <c r="AY257" s="19"/>
      <c r="CB257" s="67"/>
    </row>
    <row r="258" spans="1:80" s="2" customFormat="1" x14ac:dyDescent="0.2">
      <c r="A258" s="25"/>
      <c r="O258" s="56"/>
      <c r="P258" s="56"/>
      <c r="Q258" s="56"/>
      <c r="R258" s="56"/>
      <c r="S258" s="56"/>
      <c r="T258" s="56"/>
      <c r="AT258" s="19"/>
      <c r="AU258" s="19"/>
      <c r="AV258" s="19"/>
      <c r="AW258" s="19"/>
      <c r="AX258" s="19"/>
      <c r="AY258" s="19"/>
      <c r="CB258" s="67"/>
    </row>
    <row r="259" spans="1:80" s="2" customFormat="1" x14ac:dyDescent="0.2">
      <c r="A259" s="25"/>
      <c r="O259" s="56"/>
      <c r="P259" s="56"/>
      <c r="Q259" s="56"/>
      <c r="R259" s="56"/>
      <c r="S259" s="56"/>
      <c r="T259" s="56"/>
      <c r="AT259" s="19"/>
      <c r="AU259" s="19"/>
      <c r="AV259" s="19"/>
      <c r="AW259" s="19"/>
      <c r="AX259" s="19"/>
      <c r="AY259" s="19"/>
      <c r="CB259" s="67"/>
    </row>
    <row r="260" spans="1:80" s="2" customFormat="1" x14ac:dyDescent="0.2">
      <c r="A260" s="25"/>
      <c r="O260" s="56"/>
      <c r="P260" s="56"/>
      <c r="Q260" s="56"/>
      <c r="R260" s="56"/>
      <c r="S260" s="56"/>
      <c r="T260" s="56"/>
      <c r="AT260" s="19"/>
      <c r="AU260" s="19"/>
      <c r="AV260" s="19"/>
      <c r="AW260" s="19"/>
      <c r="AX260" s="19"/>
      <c r="AY260" s="19"/>
      <c r="CB260" s="67"/>
    </row>
    <row r="261" spans="1:80" s="2" customFormat="1" x14ac:dyDescent="0.2">
      <c r="A261" s="25"/>
      <c r="O261" s="56"/>
      <c r="P261" s="56"/>
      <c r="Q261" s="56"/>
      <c r="R261" s="56"/>
      <c r="S261" s="56"/>
      <c r="T261" s="56"/>
      <c r="AT261" s="19"/>
      <c r="AU261" s="19"/>
      <c r="AV261" s="19"/>
      <c r="AW261" s="19"/>
      <c r="AX261" s="19"/>
      <c r="AY261" s="19"/>
      <c r="CB261" s="67"/>
    </row>
    <row r="262" spans="1:80" s="2" customFormat="1" x14ac:dyDescent="0.2">
      <c r="A262" s="25"/>
      <c r="O262" s="56"/>
      <c r="P262" s="56"/>
      <c r="Q262" s="56"/>
      <c r="R262" s="56"/>
      <c r="S262" s="56"/>
      <c r="T262" s="56"/>
      <c r="AT262" s="19"/>
      <c r="AU262" s="19"/>
      <c r="AV262" s="19"/>
      <c r="AW262" s="19"/>
      <c r="AX262" s="19"/>
      <c r="AY262" s="19"/>
      <c r="CB262" s="67"/>
    </row>
    <row r="263" spans="1:80" s="2" customFormat="1" x14ac:dyDescent="0.2">
      <c r="A263" s="25"/>
      <c r="O263" s="56"/>
      <c r="P263" s="56"/>
      <c r="Q263" s="56"/>
      <c r="R263" s="56"/>
      <c r="S263" s="56"/>
      <c r="T263" s="56"/>
      <c r="AT263" s="19"/>
      <c r="AU263" s="19"/>
      <c r="AV263" s="19"/>
      <c r="AW263" s="19"/>
      <c r="AX263" s="19"/>
      <c r="AY263" s="19"/>
      <c r="CB263" s="67"/>
    </row>
    <row r="264" spans="1:80" s="2" customFormat="1" x14ac:dyDescent="0.2">
      <c r="A264" s="25"/>
      <c r="O264" s="56"/>
      <c r="P264" s="56"/>
      <c r="Q264" s="56"/>
      <c r="R264" s="56"/>
      <c r="S264" s="56"/>
      <c r="T264" s="56"/>
      <c r="AT264" s="19"/>
      <c r="AU264" s="19"/>
      <c r="AV264" s="19"/>
      <c r="AW264" s="19"/>
      <c r="AX264" s="19"/>
      <c r="AY264" s="19"/>
      <c r="CB264" s="67"/>
    </row>
    <row r="265" spans="1:80" s="2" customFormat="1" x14ac:dyDescent="0.2">
      <c r="A265" s="25"/>
      <c r="O265" s="56"/>
      <c r="P265" s="56"/>
      <c r="Q265" s="56"/>
      <c r="R265" s="56"/>
      <c r="S265" s="56"/>
      <c r="T265" s="56"/>
      <c r="AT265" s="19"/>
      <c r="AU265" s="19"/>
      <c r="AV265" s="19"/>
      <c r="AW265" s="19"/>
      <c r="AX265" s="19"/>
      <c r="AY265" s="19"/>
      <c r="CB265" s="67"/>
    </row>
  </sheetData>
  <pageMargins left="0.7" right="0.7" top="0.75" bottom="0.75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replicates</vt:lpstr>
    </vt:vector>
  </TitlesOfParts>
  <Company>RUB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 B.</dc:creator>
  <cp:lastModifiedBy>Seb B.</cp:lastModifiedBy>
  <dcterms:created xsi:type="dcterms:W3CDTF">2017-05-02T04:52:14Z</dcterms:created>
  <dcterms:modified xsi:type="dcterms:W3CDTF">2018-03-26T13:36:27Z</dcterms:modified>
</cp:coreProperties>
</file>